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OneDrive\Desktop\ENTREPRENEURSHIP\"/>
    </mc:Choice>
  </mc:AlternateContent>
  <bookViews>
    <workbookView xWindow="0" yWindow="0" windowWidth="20490" windowHeight="7530"/>
  </bookViews>
  <sheets>
    <sheet name="Funding $ Start up cost " sheetId="1" r:id="rId1"/>
    <sheet name=" Income Statement year 2026" sheetId="3" r:id="rId2"/>
    <sheet name=" Income Statement year 2027 " sheetId="2" r:id="rId3"/>
    <sheet name=" Income Statement year 2028 " sheetId="4" r:id="rId4"/>
    <sheet name="Cash Flow Forcast 2026" sheetId="8" r:id="rId5"/>
    <sheet name="Cash Flow Forcast 2027" sheetId="9" r:id="rId6"/>
    <sheet name="Cash Flow Forcast 2028 " sheetId="10" r:id="rId7"/>
    <sheet name="Balance Sheet year 2026" sheetId="5" r:id="rId8"/>
    <sheet name="Balance Sheet year 2027" sheetId="6" r:id="rId9"/>
    <sheet name="Balance Sheet year 2028 " sheetId="7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4" l="1"/>
  <c r="C29" i="7" l="1"/>
  <c r="C22" i="7"/>
  <c r="B32" i="6"/>
  <c r="C28" i="6"/>
  <c r="C21" i="6"/>
  <c r="B5" i="6"/>
  <c r="C7" i="6" s="1"/>
  <c r="C23" i="6" s="1"/>
  <c r="B32" i="5"/>
  <c r="C28" i="5"/>
  <c r="C23" i="5"/>
  <c r="C21" i="5"/>
  <c r="C7" i="5"/>
  <c r="B12" i="1"/>
  <c r="B26" i="1"/>
  <c r="C5" i="10"/>
  <c r="B5" i="9"/>
  <c r="C5" i="9" s="1"/>
  <c r="B5" i="10"/>
  <c r="B31" i="8"/>
  <c r="N24" i="9"/>
  <c r="M24" i="9"/>
  <c r="L24" i="9"/>
  <c r="K24" i="9"/>
  <c r="J24" i="9"/>
  <c r="I24" i="9"/>
  <c r="H24" i="9"/>
  <c r="G24" i="9"/>
  <c r="F24" i="9"/>
  <c r="E24" i="9"/>
  <c r="D24" i="9"/>
  <c r="C24" i="9"/>
  <c r="N22" i="9"/>
  <c r="M22" i="9"/>
  <c r="L22" i="9"/>
  <c r="K22" i="9"/>
  <c r="J22" i="9"/>
  <c r="I22" i="9"/>
  <c r="H22" i="9"/>
  <c r="G22" i="9"/>
  <c r="F22" i="9"/>
  <c r="E22" i="9"/>
  <c r="D22" i="9"/>
  <c r="C22" i="9"/>
  <c r="N24" i="8"/>
  <c r="M24" i="8"/>
  <c r="L24" i="8"/>
  <c r="K24" i="8"/>
  <c r="J24" i="8"/>
  <c r="I24" i="8"/>
  <c r="H24" i="8"/>
  <c r="G24" i="8"/>
  <c r="F24" i="8"/>
  <c r="E24" i="8"/>
  <c r="D24" i="8"/>
  <c r="C24" i="8"/>
  <c r="N22" i="8"/>
  <c r="M22" i="8"/>
  <c r="L22" i="8"/>
  <c r="K22" i="8"/>
  <c r="J22" i="8"/>
  <c r="I22" i="8"/>
  <c r="H22" i="8"/>
  <c r="G22" i="8"/>
  <c r="F22" i="8"/>
  <c r="E22" i="8"/>
  <c r="D22" i="8"/>
  <c r="C22" i="8"/>
  <c r="N8" i="9"/>
  <c r="M8" i="9"/>
  <c r="L8" i="9"/>
  <c r="K8" i="9"/>
  <c r="J8" i="9"/>
  <c r="I8" i="9"/>
  <c r="H8" i="9"/>
  <c r="G8" i="9"/>
  <c r="F8" i="9"/>
  <c r="E8" i="9"/>
  <c r="D8" i="9"/>
  <c r="C8" i="9"/>
  <c r="N13" i="9"/>
  <c r="M13" i="9"/>
  <c r="L13" i="9"/>
  <c r="K13" i="9"/>
  <c r="J13" i="9"/>
  <c r="I13" i="9"/>
  <c r="H13" i="9"/>
  <c r="G13" i="9"/>
  <c r="F13" i="9"/>
  <c r="E13" i="9"/>
  <c r="D13" i="9"/>
  <c r="C13" i="9"/>
  <c r="N28" i="4"/>
  <c r="M28" i="4"/>
  <c r="L28" i="4"/>
  <c r="K28" i="4"/>
  <c r="J28" i="4"/>
  <c r="I28" i="4"/>
  <c r="H28" i="4"/>
  <c r="G28" i="4"/>
  <c r="F28" i="4"/>
  <c r="E28" i="4"/>
  <c r="D28" i="4"/>
  <c r="C28" i="4"/>
  <c r="N27" i="2" l="1"/>
  <c r="M27" i="2"/>
  <c r="L27" i="2"/>
  <c r="K27" i="2"/>
  <c r="J27" i="2"/>
  <c r="I27" i="2"/>
  <c r="H27" i="2"/>
  <c r="G27" i="2"/>
  <c r="F27" i="2"/>
  <c r="E27" i="2"/>
  <c r="D27" i="2"/>
  <c r="C27" i="2"/>
  <c r="N27" i="3"/>
  <c r="M27" i="3"/>
  <c r="L27" i="3"/>
  <c r="K27" i="3"/>
  <c r="J27" i="3"/>
  <c r="I27" i="3"/>
  <c r="H27" i="3"/>
  <c r="D27" i="3"/>
  <c r="E27" i="3"/>
  <c r="F27" i="3"/>
  <c r="G27" i="3"/>
  <c r="C27" i="3"/>
  <c r="N11" i="4" l="1"/>
  <c r="M11" i="4"/>
  <c r="L11" i="4"/>
  <c r="K11" i="4"/>
  <c r="J11" i="4"/>
  <c r="I11" i="4"/>
  <c r="H11" i="4"/>
  <c r="G11" i="4"/>
  <c r="F11" i="4"/>
  <c r="E11" i="4"/>
  <c r="D11" i="4"/>
  <c r="C11" i="4"/>
  <c r="N10" i="4"/>
  <c r="M10" i="4"/>
  <c r="L10" i="4"/>
  <c r="K10" i="4"/>
  <c r="J10" i="4"/>
  <c r="I10" i="4"/>
  <c r="H10" i="4"/>
  <c r="G10" i="4"/>
  <c r="F10" i="4"/>
  <c r="E10" i="4"/>
  <c r="D10" i="4"/>
  <c r="C10" i="4"/>
  <c r="N7" i="4"/>
  <c r="M7" i="4"/>
  <c r="L7" i="4"/>
  <c r="K7" i="4"/>
  <c r="J7" i="4"/>
  <c r="I7" i="4"/>
  <c r="H7" i="4"/>
  <c r="G7" i="4"/>
  <c r="F7" i="4"/>
  <c r="E7" i="4"/>
  <c r="D7" i="4"/>
  <c r="C7" i="4"/>
  <c r="N6" i="4"/>
  <c r="M6" i="4"/>
  <c r="L6" i="4"/>
  <c r="K6" i="4"/>
  <c r="J6" i="4"/>
  <c r="I6" i="4"/>
  <c r="H6" i="4"/>
  <c r="G6" i="4"/>
  <c r="F6" i="4"/>
  <c r="E6" i="4"/>
  <c r="D6" i="4"/>
  <c r="C6" i="4"/>
  <c r="N11" i="2" l="1"/>
  <c r="N10" i="2"/>
  <c r="N7" i="2"/>
  <c r="N6" i="2"/>
  <c r="M11" i="2"/>
  <c r="M10" i="2"/>
  <c r="M7" i="2"/>
  <c r="M6" i="2"/>
  <c r="L11" i="2"/>
  <c r="L10" i="2"/>
  <c r="L7" i="2"/>
  <c r="L6" i="2"/>
  <c r="K11" i="2"/>
  <c r="K10" i="2"/>
  <c r="K7" i="2"/>
  <c r="K6" i="2"/>
  <c r="J11" i="2"/>
  <c r="J10" i="2"/>
  <c r="J7" i="2"/>
  <c r="J6" i="2"/>
  <c r="I11" i="2"/>
  <c r="I10" i="2"/>
  <c r="I7" i="2"/>
  <c r="I6" i="2"/>
  <c r="H11" i="2"/>
  <c r="H10" i="2"/>
  <c r="H7" i="2"/>
  <c r="H6" i="2"/>
  <c r="G11" i="2"/>
  <c r="G10" i="2"/>
  <c r="G7" i="2"/>
  <c r="G6" i="2"/>
  <c r="F7" i="2"/>
  <c r="F6" i="2"/>
  <c r="F10" i="2"/>
  <c r="F11" i="2"/>
  <c r="E11" i="2"/>
  <c r="E10" i="2"/>
  <c r="E7" i="2"/>
  <c r="E6" i="2"/>
  <c r="D11" i="2"/>
  <c r="D10" i="2"/>
  <c r="D7" i="2"/>
  <c r="D6" i="2"/>
  <c r="C11" i="2"/>
  <c r="C10" i="2"/>
  <c r="C7" i="2"/>
  <c r="C6" i="2"/>
  <c r="N11" i="3"/>
  <c r="N10" i="3"/>
  <c r="N7" i="3"/>
  <c r="N6" i="3"/>
  <c r="M11" i="3"/>
  <c r="M10" i="3"/>
  <c r="M7" i="3"/>
  <c r="M6" i="3"/>
  <c r="L11" i="3"/>
  <c r="L10" i="3"/>
  <c r="L7" i="3"/>
  <c r="L6" i="3"/>
  <c r="K11" i="3"/>
  <c r="K10" i="3"/>
  <c r="K7" i="3"/>
  <c r="K6" i="3"/>
  <c r="J11" i="3"/>
  <c r="J10" i="3"/>
  <c r="J7" i="3"/>
  <c r="J6" i="3"/>
  <c r="I11" i="3"/>
  <c r="I10" i="3"/>
  <c r="I7" i="3"/>
  <c r="I6" i="3"/>
  <c r="H11" i="3"/>
  <c r="H10" i="3"/>
  <c r="H7" i="3"/>
  <c r="H6" i="3"/>
  <c r="G11" i="3"/>
  <c r="G10" i="3"/>
  <c r="G7" i="3"/>
  <c r="G6" i="3"/>
  <c r="F11" i="3"/>
  <c r="F10" i="3"/>
  <c r="F7" i="3"/>
  <c r="F6" i="3"/>
  <c r="E11" i="3"/>
  <c r="E10" i="3"/>
  <c r="E7" i="3"/>
  <c r="E6" i="3"/>
  <c r="D11" i="3"/>
  <c r="D10" i="3"/>
  <c r="D7" i="3"/>
  <c r="D6" i="3"/>
  <c r="C11" i="3"/>
  <c r="C10" i="3"/>
  <c r="C7" i="3"/>
  <c r="C6" i="3"/>
  <c r="D8" i="8" l="1"/>
  <c r="E8" i="8"/>
  <c r="H8" i="8"/>
  <c r="J8" i="8"/>
  <c r="N8" i="8"/>
  <c r="C10" i="9"/>
  <c r="C28" i="9" s="1"/>
  <c r="C8" i="8"/>
  <c r="C10" i="8" s="1"/>
  <c r="C28" i="8" s="1"/>
  <c r="F8" i="8"/>
  <c r="I8" i="8"/>
  <c r="K8" i="8"/>
  <c r="M8" i="8"/>
  <c r="G8" i="8"/>
  <c r="L8" i="8"/>
  <c r="L17" i="3"/>
  <c r="L18" i="3" s="1"/>
  <c r="L20" i="3" l="1"/>
  <c r="L13" i="8"/>
  <c r="L15" i="8" s="1"/>
  <c r="L15" i="9"/>
  <c r="L26" i="9" s="1"/>
  <c r="L29" i="9" s="1"/>
  <c r="B32" i="1" l="1"/>
  <c r="B31" i="5" s="1"/>
  <c r="C35" i="5" s="1"/>
  <c r="B31" i="6" l="1"/>
  <c r="C35" i="6" s="1"/>
  <c r="C37" i="5"/>
  <c r="N17" i="4"/>
  <c r="M17" i="4"/>
  <c r="L17" i="4"/>
  <c r="K17" i="4"/>
  <c r="J17" i="4"/>
  <c r="I17" i="4"/>
  <c r="H17" i="4"/>
  <c r="G17" i="4"/>
  <c r="F17" i="4"/>
  <c r="E17" i="4"/>
  <c r="D17" i="4"/>
  <c r="C17" i="4"/>
  <c r="N17" i="3"/>
  <c r="M17" i="3"/>
  <c r="M18" i="3" s="1"/>
  <c r="K17" i="3"/>
  <c r="K18" i="3" s="1"/>
  <c r="J17" i="3"/>
  <c r="I17" i="3"/>
  <c r="I18" i="3" s="1"/>
  <c r="H17" i="3"/>
  <c r="G17" i="3"/>
  <c r="G18" i="3" s="1"/>
  <c r="F17" i="3"/>
  <c r="E17" i="3"/>
  <c r="E18" i="3" s="1"/>
  <c r="D17" i="3"/>
  <c r="C17" i="3"/>
  <c r="C18" i="3" s="1"/>
  <c r="N17" i="2"/>
  <c r="N18" i="2" s="1"/>
  <c r="M17" i="2"/>
  <c r="M18" i="2" s="1"/>
  <c r="L17" i="2"/>
  <c r="L18" i="2" s="1"/>
  <c r="K17" i="2"/>
  <c r="K18" i="2" s="1"/>
  <c r="J17" i="2"/>
  <c r="J18" i="2" s="1"/>
  <c r="I17" i="2"/>
  <c r="I18" i="2" s="1"/>
  <c r="H17" i="2"/>
  <c r="H18" i="2" s="1"/>
  <c r="G17" i="2"/>
  <c r="G18" i="2" s="1"/>
  <c r="F17" i="2"/>
  <c r="F18" i="2" s="1"/>
  <c r="E17" i="2"/>
  <c r="E18" i="2" s="1"/>
  <c r="D17" i="2"/>
  <c r="D18" i="2" s="1"/>
  <c r="C17" i="2"/>
  <c r="C18" i="2" s="1"/>
  <c r="B32" i="7" l="1"/>
  <c r="C37" i="6"/>
  <c r="F8" i="10"/>
  <c r="F18" i="4"/>
  <c r="F13" i="10" s="1"/>
  <c r="F15" i="10" s="1"/>
  <c r="J8" i="10"/>
  <c r="J18" i="4"/>
  <c r="J13" i="10" s="1"/>
  <c r="J15" i="10" s="1"/>
  <c r="N8" i="10"/>
  <c r="N18" i="4"/>
  <c r="N13" i="10" s="1"/>
  <c r="N15" i="10" s="1"/>
  <c r="C8" i="10"/>
  <c r="C10" i="10" s="1"/>
  <c r="C29" i="10" s="1"/>
  <c r="C18" i="4"/>
  <c r="C13" i="10" s="1"/>
  <c r="C15" i="10" s="1"/>
  <c r="K8" i="10"/>
  <c r="K18" i="4"/>
  <c r="K13" i="10" s="1"/>
  <c r="K15" i="10" s="1"/>
  <c r="H8" i="10"/>
  <c r="H18" i="4"/>
  <c r="H13" i="10" s="1"/>
  <c r="H15" i="10" s="1"/>
  <c r="G8" i="10"/>
  <c r="G18" i="4"/>
  <c r="D8" i="10"/>
  <c r="D18" i="4"/>
  <c r="D13" i="10" s="1"/>
  <c r="D15" i="10" s="1"/>
  <c r="L8" i="10"/>
  <c r="L18" i="4"/>
  <c r="L13" i="10" s="1"/>
  <c r="L15" i="10" s="1"/>
  <c r="E8" i="10"/>
  <c r="E18" i="4"/>
  <c r="E13" i="10" s="1"/>
  <c r="E15" i="10" s="1"/>
  <c r="I8" i="10"/>
  <c r="I18" i="4"/>
  <c r="I13" i="10" s="1"/>
  <c r="I15" i="10" s="1"/>
  <c r="M8" i="10"/>
  <c r="M18" i="4"/>
  <c r="M20" i="4" s="1"/>
  <c r="D18" i="3"/>
  <c r="H18" i="3"/>
  <c r="N18" i="3"/>
  <c r="F18" i="3"/>
  <c r="J18" i="3"/>
  <c r="G20" i="4"/>
  <c r="G13" i="10" s="1"/>
  <c r="G15" i="10" s="1"/>
  <c r="K20" i="4"/>
  <c r="K30" i="4" s="1"/>
  <c r="K31" i="4" s="1"/>
  <c r="K23" i="10" s="1"/>
  <c r="K25" i="10" s="1"/>
  <c r="N20" i="4"/>
  <c r="B17" i="4"/>
  <c r="L20" i="4"/>
  <c r="L30" i="4" s="1"/>
  <c r="L31" i="4" s="1"/>
  <c r="L23" i="10" s="1"/>
  <c r="L25" i="10" s="1"/>
  <c r="F30" i="4"/>
  <c r="F31" i="4" s="1"/>
  <c r="F23" i="10" s="1"/>
  <c r="F25" i="10" s="1"/>
  <c r="N20" i="2"/>
  <c r="M20" i="2"/>
  <c r="L20" i="2"/>
  <c r="K20" i="2"/>
  <c r="K29" i="2" s="1"/>
  <c r="K30" i="2" s="1"/>
  <c r="J20" i="2"/>
  <c r="I20" i="2"/>
  <c r="H20" i="2"/>
  <c r="H29" i="2" s="1"/>
  <c r="H30" i="2" s="1"/>
  <c r="G20" i="2"/>
  <c r="F20" i="2"/>
  <c r="E20" i="2"/>
  <c r="E29" i="2" s="1"/>
  <c r="E30" i="2" s="1"/>
  <c r="D20" i="2"/>
  <c r="L29" i="3"/>
  <c r="L30" i="3" s="1"/>
  <c r="E15" i="9"/>
  <c r="B17" i="3"/>
  <c r="B17" i="2"/>
  <c r="D20" i="4" l="1"/>
  <c r="I20" i="4"/>
  <c r="M30" i="4"/>
  <c r="M31" i="4" s="1"/>
  <c r="M23" i="10" s="1"/>
  <c r="M25" i="10" s="1"/>
  <c r="M13" i="10"/>
  <c r="M15" i="10" s="1"/>
  <c r="M27" i="10" s="1"/>
  <c r="M30" i="10" s="1"/>
  <c r="J20" i="4"/>
  <c r="J30" i="4" s="1"/>
  <c r="J31" i="4" s="1"/>
  <c r="J23" i="10" s="1"/>
  <c r="J25" i="10" s="1"/>
  <c r="J27" i="10" s="1"/>
  <c r="J30" i="10" s="1"/>
  <c r="L27" i="10"/>
  <c r="L30" i="10" s="1"/>
  <c r="K27" i="10"/>
  <c r="K30" i="10" s="1"/>
  <c r="F27" i="10"/>
  <c r="F30" i="10" s="1"/>
  <c r="E20" i="4"/>
  <c r="H20" i="4"/>
  <c r="F20" i="4"/>
  <c r="I30" i="4"/>
  <c r="I31" i="4" s="1"/>
  <c r="I23" i="10" s="1"/>
  <c r="I25" i="10" s="1"/>
  <c r="I27" i="10" s="1"/>
  <c r="I30" i="10" s="1"/>
  <c r="C13" i="8"/>
  <c r="C15" i="8" s="1"/>
  <c r="C26" i="8" s="1"/>
  <c r="C29" i="8" s="1"/>
  <c r="C31" i="8" s="1"/>
  <c r="C33" i="8" s="1"/>
  <c r="D5" i="8" s="1"/>
  <c r="C15" i="9"/>
  <c r="C26" i="9" s="1"/>
  <c r="G20" i="3"/>
  <c r="G29" i="3" s="1"/>
  <c r="G30" i="3" s="1"/>
  <c r="G15" i="9"/>
  <c r="G26" i="9" s="1"/>
  <c r="G29" i="9" s="1"/>
  <c r="G13" i="8"/>
  <c r="G15" i="8" s="1"/>
  <c r="J20" i="3"/>
  <c r="J29" i="3" s="1"/>
  <c r="J30" i="3" s="1"/>
  <c r="J15" i="9"/>
  <c r="J26" i="9" s="1"/>
  <c r="J29" i="9" s="1"/>
  <c r="J13" i="8"/>
  <c r="J15" i="8" s="1"/>
  <c r="E26" i="9"/>
  <c r="E29" i="9" s="1"/>
  <c r="H20" i="3"/>
  <c r="H29" i="3" s="1"/>
  <c r="H30" i="3" s="1"/>
  <c r="H13" i="8"/>
  <c r="H15" i="8" s="1"/>
  <c r="H15" i="9"/>
  <c r="H26" i="9" s="1"/>
  <c r="H29" i="9" s="1"/>
  <c r="M20" i="3"/>
  <c r="M15" i="9"/>
  <c r="M26" i="9" s="1"/>
  <c r="M29" i="9" s="1"/>
  <c r="M13" i="8"/>
  <c r="M15" i="8" s="1"/>
  <c r="I20" i="3"/>
  <c r="I29" i="3" s="1"/>
  <c r="I30" i="3" s="1"/>
  <c r="I15" i="9"/>
  <c r="I26" i="9" s="1"/>
  <c r="I29" i="9" s="1"/>
  <c r="I13" i="8"/>
  <c r="I15" i="8" s="1"/>
  <c r="D20" i="3"/>
  <c r="D29" i="3" s="1"/>
  <c r="D30" i="3" s="1"/>
  <c r="D13" i="8"/>
  <c r="D15" i="8" s="1"/>
  <c r="D26" i="8" s="1"/>
  <c r="D29" i="8" s="1"/>
  <c r="D15" i="9"/>
  <c r="D26" i="9" s="1"/>
  <c r="D29" i="9" s="1"/>
  <c r="F20" i="3"/>
  <c r="F29" i="3" s="1"/>
  <c r="F30" i="3" s="1"/>
  <c r="F15" i="9"/>
  <c r="F26" i="9" s="1"/>
  <c r="F29" i="9" s="1"/>
  <c r="F13" i="8"/>
  <c r="F15" i="8" s="1"/>
  <c r="K20" i="3"/>
  <c r="K15" i="9"/>
  <c r="K26" i="9" s="1"/>
  <c r="K29" i="9" s="1"/>
  <c r="K13" i="8"/>
  <c r="K15" i="8" s="1"/>
  <c r="N20" i="3"/>
  <c r="N29" i="3" s="1"/>
  <c r="N30" i="3" s="1"/>
  <c r="N15" i="9"/>
  <c r="N26" i="9" s="1"/>
  <c r="N29" i="9" s="1"/>
  <c r="N13" i="8"/>
  <c r="N15" i="8" s="1"/>
  <c r="E30" i="4"/>
  <c r="E31" i="4" s="1"/>
  <c r="E23" i="10" s="1"/>
  <c r="E25" i="10" s="1"/>
  <c r="E27" i="10" s="1"/>
  <c r="E30" i="10" s="1"/>
  <c r="M29" i="2"/>
  <c r="M30" i="2" s="1"/>
  <c r="L29" i="2"/>
  <c r="L30" i="2" s="1"/>
  <c r="E20" i="3"/>
  <c r="E29" i="3" s="1"/>
  <c r="E30" i="3" s="1"/>
  <c r="E13" i="8"/>
  <c r="E15" i="8" s="1"/>
  <c r="N30" i="4"/>
  <c r="N31" i="4" s="1"/>
  <c r="N23" i="10" s="1"/>
  <c r="N25" i="10" s="1"/>
  <c r="N27" i="10" s="1"/>
  <c r="N30" i="10" s="1"/>
  <c r="H30" i="4"/>
  <c r="H31" i="4" s="1"/>
  <c r="H23" i="10" s="1"/>
  <c r="H25" i="10" s="1"/>
  <c r="H27" i="10" s="1"/>
  <c r="H30" i="10" s="1"/>
  <c r="G30" i="4"/>
  <c r="G31" i="4" s="1"/>
  <c r="G23" i="10" s="1"/>
  <c r="G25" i="10" s="1"/>
  <c r="G27" i="10" s="1"/>
  <c r="G30" i="10" s="1"/>
  <c r="B28" i="4"/>
  <c r="B31" i="4" s="1"/>
  <c r="D30" i="4"/>
  <c r="D31" i="4" s="1"/>
  <c r="D23" i="10" s="1"/>
  <c r="D25" i="10" s="1"/>
  <c r="D27" i="10" s="1"/>
  <c r="D30" i="10" s="1"/>
  <c r="B18" i="4"/>
  <c r="C20" i="4"/>
  <c r="N29" i="2"/>
  <c r="N30" i="2" s="1"/>
  <c r="J29" i="2"/>
  <c r="J30" i="2" s="1"/>
  <c r="I29" i="2"/>
  <c r="I30" i="2" s="1"/>
  <c r="G29" i="2"/>
  <c r="G30" i="2" s="1"/>
  <c r="F29" i="2"/>
  <c r="F30" i="2" s="1"/>
  <c r="B18" i="2"/>
  <c r="B20" i="2" s="1"/>
  <c r="B27" i="2"/>
  <c r="D29" i="2"/>
  <c r="D30" i="2" s="1"/>
  <c r="C20" i="2"/>
  <c r="C29" i="2" s="1"/>
  <c r="C30" i="2" s="1"/>
  <c r="M29" i="3"/>
  <c r="M30" i="3" s="1"/>
  <c r="K29" i="3"/>
  <c r="K30" i="3" s="1"/>
  <c r="B18" i="3"/>
  <c r="B20" i="3" s="1"/>
  <c r="B27" i="3"/>
  <c r="C20" i="3"/>
  <c r="C29" i="3" s="1"/>
  <c r="C30" i="3" s="1"/>
  <c r="B20" i="4" l="1"/>
  <c r="C30" i="4"/>
  <c r="C31" i="4" s="1"/>
  <c r="C23" i="10" s="1"/>
  <c r="C25" i="10" s="1"/>
  <c r="C27" i="10" s="1"/>
  <c r="C30" i="10" s="1"/>
  <c r="C32" i="10" s="1"/>
  <c r="C34" i="10" s="1"/>
  <c r="D5" i="10" s="1"/>
  <c r="D10" i="10" s="1"/>
  <c r="D29" i="10" s="1"/>
  <c r="D32" i="10" s="1"/>
  <c r="D34" i="10" s="1"/>
  <c r="E5" i="10" s="1"/>
  <c r="E10" i="10" s="1"/>
  <c r="E29" i="10" s="1"/>
  <c r="E32" i="10" s="1"/>
  <c r="E34" i="10" s="1"/>
  <c r="F5" i="10" s="1"/>
  <c r="F10" i="10" s="1"/>
  <c r="F29" i="10" s="1"/>
  <c r="F32" i="10" s="1"/>
  <c r="F34" i="10" s="1"/>
  <c r="G5" i="10" s="1"/>
  <c r="G10" i="10" s="1"/>
  <c r="G29" i="10" s="1"/>
  <c r="G32" i="10" s="1"/>
  <c r="G34" i="10" s="1"/>
  <c r="H5" i="10" s="1"/>
  <c r="H10" i="10" s="1"/>
  <c r="H29" i="10" s="1"/>
  <c r="H32" i="10" s="1"/>
  <c r="H34" i="10" s="1"/>
  <c r="I5" i="10" s="1"/>
  <c r="I10" i="10" s="1"/>
  <c r="I29" i="10" s="1"/>
  <c r="I32" i="10" s="1"/>
  <c r="I34" i="10" s="1"/>
  <c r="J5" i="10" s="1"/>
  <c r="J10" i="10" s="1"/>
  <c r="J29" i="10" s="1"/>
  <c r="J32" i="10" s="1"/>
  <c r="J34" i="10" s="1"/>
  <c r="K5" i="10" s="1"/>
  <c r="K10" i="10" s="1"/>
  <c r="K29" i="10" s="1"/>
  <c r="K32" i="10" s="1"/>
  <c r="K34" i="10" s="1"/>
  <c r="L5" i="10" s="1"/>
  <c r="L10" i="10" s="1"/>
  <c r="L29" i="10" s="1"/>
  <c r="L32" i="10" s="1"/>
  <c r="L34" i="10" s="1"/>
  <c r="M5" i="10" s="1"/>
  <c r="M10" i="10" s="1"/>
  <c r="M29" i="10" s="1"/>
  <c r="M32" i="10" s="1"/>
  <c r="M34" i="10" s="1"/>
  <c r="N5" i="10" s="1"/>
  <c r="N10" i="10" s="1"/>
  <c r="N29" i="10" s="1"/>
  <c r="N32" i="10" s="1"/>
  <c r="C29" i="9"/>
  <c r="C31" i="9" s="1"/>
  <c r="C33" i="9" s="1"/>
  <c r="D5" i="9" s="1"/>
  <c r="D10" i="9" s="1"/>
  <c r="B32" i="4"/>
  <c r="B33" i="7" s="1"/>
  <c r="C36" i="7" s="1"/>
  <c r="C38" i="7" s="1"/>
  <c r="B29" i="2"/>
  <c r="B30" i="2" s="1"/>
  <c r="B31" i="2" s="1"/>
  <c r="B29" i="3"/>
  <c r="B30" i="3" s="1"/>
  <c r="B31" i="3" s="1"/>
  <c r="B32" i="10" l="1"/>
  <c r="B34" i="10" s="1"/>
  <c r="B5" i="7" s="1"/>
  <c r="C7" i="7" s="1"/>
  <c r="C24" i="7" s="1"/>
  <c r="N34" i="10"/>
  <c r="D28" i="9"/>
  <c r="D31" i="9" s="1"/>
  <c r="D33" i="9" s="1"/>
  <c r="E5" i="9" s="1"/>
  <c r="E10" i="9" s="1"/>
  <c r="E28" i="9" s="1"/>
  <c r="E31" i="9" s="1"/>
  <c r="E33" i="9" s="1"/>
  <c r="F5" i="9" s="1"/>
  <c r="F10" i="9" s="1"/>
  <c r="F28" i="9" s="1"/>
  <c r="F31" i="9" s="1"/>
  <c r="F33" i="9" s="1"/>
  <c r="G5" i="9" s="1"/>
  <c r="G10" i="9" s="1"/>
  <c r="G28" i="9" s="1"/>
  <c r="G31" i="9" s="1"/>
  <c r="G33" i="9" s="1"/>
  <c r="H5" i="9" s="1"/>
  <c r="H10" i="9" s="1"/>
  <c r="H28" i="9" s="1"/>
  <c r="H31" i="9" s="1"/>
  <c r="H33" i="9" s="1"/>
  <c r="I5" i="9" s="1"/>
  <c r="I10" i="9" s="1"/>
  <c r="I28" i="9" s="1"/>
  <c r="I31" i="9" s="1"/>
  <c r="I33" i="9" s="1"/>
  <c r="J5" i="9" s="1"/>
  <c r="J10" i="9" s="1"/>
  <c r="J28" i="9" s="1"/>
  <c r="J31" i="9" s="1"/>
  <c r="J33" i="9" s="1"/>
  <c r="K5" i="9" s="1"/>
  <c r="K10" i="9" s="1"/>
  <c r="K28" i="9" s="1"/>
  <c r="K31" i="9" s="1"/>
  <c r="K33" i="9" s="1"/>
  <c r="L5" i="9" s="1"/>
  <c r="L10" i="9" s="1"/>
  <c r="L28" i="9" s="1"/>
  <c r="L31" i="9" s="1"/>
  <c r="L33" i="9" s="1"/>
  <c r="M5" i="9" s="1"/>
  <c r="M10" i="9" s="1"/>
  <c r="M28" i="9" s="1"/>
  <c r="M31" i="9" s="1"/>
  <c r="M33" i="9" s="1"/>
  <c r="N5" i="9" s="1"/>
  <c r="N10" i="9" s="1"/>
  <c r="N28" i="9" s="1"/>
  <c r="N31" i="9" s="1"/>
  <c r="D10" i="8"/>
  <c r="D28" i="8" s="1"/>
  <c r="D31" i="8" s="1"/>
  <c r="D33" i="8" s="1"/>
  <c r="E5" i="8" s="1"/>
  <c r="N33" i="9" l="1"/>
  <c r="B31" i="9"/>
  <c r="E10" i="8"/>
  <c r="E28" i="8" s="1"/>
  <c r="E26" i="8" l="1"/>
  <c r="E29" i="8" l="1"/>
  <c r="E31" i="8" s="1"/>
  <c r="E33" i="8" s="1"/>
  <c r="F5" i="8" s="1"/>
  <c r="F10" i="8" s="1"/>
  <c r="F28" i="8" s="1"/>
  <c r="F26" i="8" l="1"/>
  <c r="F29" i="8" l="1"/>
  <c r="F31" i="8" s="1"/>
  <c r="F33" i="8" s="1"/>
  <c r="G5" i="8" s="1"/>
  <c r="G10" i="8" s="1"/>
  <c r="G28" i="8" s="1"/>
  <c r="G26" i="8" l="1"/>
  <c r="G29" i="8" l="1"/>
  <c r="G31" i="8" s="1"/>
  <c r="G33" i="8" s="1"/>
  <c r="H5" i="8" s="1"/>
  <c r="H10" i="8" s="1"/>
  <c r="H28" i="8" s="1"/>
  <c r="H26" i="8" l="1"/>
  <c r="H29" i="8" s="1"/>
  <c r="H31" i="8" s="1"/>
  <c r="H33" i="8" s="1"/>
  <c r="I5" i="8" s="1"/>
  <c r="I10" i="8" l="1"/>
  <c r="I26" i="8" l="1"/>
  <c r="I29" i="8" s="1"/>
  <c r="I28" i="8"/>
  <c r="I31" i="8" l="1"/>
  <c r="I33" i="8" s="1"/>
  <c r="J5" i="8" s="1"/>
  <c r="J10" i="8" s="1"/>
  <c r="J26" i="8" l="1"/>
  <c r="J29" i="8" s="1"/>
  <c r="J28" i="8"/>
  <c r="J31" i="8" l="1"/>
  <c r="J33" i="8" s="1"/>
  <c r="K5" i="8" s="1"/>
  <c r="K10" i="8" s="1"/>
  <c r="K28" i="8" s="1"/>
  <c r="K26" i="8"/>
  <c r="K29" i="8" s="1"/>
  <c r="K31" i="8" l="1"/>
  <c r="K33" i="8" s="1"/>
  <c r="L5" i="8" s="1"/>
  <c r="L10" i="8" s="1"/>
  <c r="L28" i="8" s="1"/>
  <c r="L26" i="8"/>
  <c r="L29" i="8" s="1"/>
  <c r="L31" i="8" l="1"/>
  <c r="L33" i="8" s="1"/>
  <c r="M5" i="8" s="1"/>
  <c r="M10" i="8" s="1"/>
  <c r="M28" i="8" s="1"/>
  <c r="M26" i="8"/>
  <c r="M29" i="8" s="1"/>
  <c r="M31" i="8" l="1"/>
  <c r="M33" i="8" s="1"/>
  <c r="N5" i="8" s="1"/>
  <c r="N10" i="8" s="1"/>
  <c r="N28" i="8" s="1"/>
  <c r="N26" i="8" l="1"/>
  <c r="N29" i="8" l="1"/>
  <c r="N31" i="8" s="1"/>
  <c r="N33" i="8" s="1"/>
</calcChain>
</file>

<file path=xl/sharedStrings.xml><?xml version="1.0" encoding="utf-8"?>
<sst xmlns="http://schemas.openxmlformats.org/spreadsheetml/2006/main" count="422" uniqueCount="157">
  <si>
    <t xml:space="preserve">Initial inventory and Ingredients </t>
  </si>
  <si>
    <t xml:space="preserve">Branding and marketing </t>
  </si>
  <si>
    <t>Business registration and permits</t>
  </si>
  <si>
    <t xml:space="preserve">Total start-up cost </t>
  </si>
  <si>
    <t>Revenue from orders</t>
  </si>
  <si>
    <t xml:space="preserve">Amount $ </t>
  </si>
  <si>
    <t xml:space="preserve">Kitchen Equipments </t>
  </si>
  <si>
    <t xml:space="preserve">Utensils </t>
  </si>
  <si>
    <t xml:space="preserve">Funding sources </t>
  </si>
  <si>
    <t xml:space="preserve">Sources </t>
  </si>
  <si>
    <t xml:space="preserve">Total Fundings </t>
  </si>
  <si>
    <t xml:space="preserve">(Holi )  </t>
  </si>
  <si>
    <t xml:space="preserve">(Diwali ) </t>
  </si>
  <si>
    <t xml:space="preserve">Catering Revenue </t>
  </si>
  <si>
    <t xml:space="preserve">Farmer's market food stall 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</si>
  <si>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</si>
  <si>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</si>
  <si>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</si>
  <si>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</si>
  <si>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</si>
  <si>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</si>
  <si>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</si>
  <si>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</si>
  <si>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</si>
  <si>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</si>
  <si>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</si>
  <si>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 xml:space="preserve">December </t>
  </si>
  <si>
    <t xml:space="preserve">Estimated Taxes (13%) </t>
  </si>
  <si>
    <t>REVENUES</t>
  </si>
  <si>
    <t>1. Home delivery orders :</t>
  </si>
  <si>
    <t>2. Pick up Orders :</t>
  </si>
  <si>
    <t xml:space="preserve">Total Amounts $ </t>
  </si>
  <si>
    <t xml:space="preserve">Staff Salary </t>
  </si>
  <si>
    <t xml:space="preserve">Assets </t>
  </si>
  <si>
    <t>Total Assets</t>
  </si>
  <si>
    <t xml:space="preserve">Total Liabilities </t>
  </si>
  <si>
    <t>Current Assets:</t>
  </si>
  <si>
    <t>Balance Sheet for the year ended 2026</t>
  </si>
  <si>
    <t>Income statement for the year 2026</t>
  </si>
  <si>
    <t>Income statement for the year 2027</t>
  </si>
  <si>
    <t xml:space="preserve">Income statement for the year 2028 </t>
  </si>
  <si>
    <t xml:space="preserve">Cash in bank </t>
  </si>
  <si>
    <t xml:space="preserve">Miscllaneous expenses </t>
  </si>
  <si>
    <t xml:space="preserve">Total Current Assets </t>
  </si>
  <si>
    <t xml:space="preserve">         Accounts Payable </t>
  </si>
  <si>
    <t xml:space="preserve">Equity: </t>
  </si>
  <si>
    <t>Current Liabilities :</t>
  </si>
  <si>
    <t xml:space="preserve">K. Parminder, Capital </t>
  </si>
  <si>
    <t xml:space="preserve">Total Liabilities &amp; Equity </t>
  </si>
  <si>
    <t xml:space="preserve">Liabilities &amp; Equity </t>
  </si>
  <si>
    <t xml:space="preserve">Farmer's Market Pass </t>
  </si>
  <si>
    <t>Balance Sheet for the year ended 2027</t>
  </si>
  <si>
    <t>Net Profit before tax</t>
  </si>
  <si>
    <t xml:space="preserve">Net Profits after tax for the year 2028  </t>
  </si>
  <si>
    <t>Net Profits after tax for the year 2027</t>
  </si>
  <si>
    <t>Net Profits after tax for the year 2026</t>
  </si>
  <si>
    <t xml:space="preserve">Farmer's Market entry Pass </t>
  </si>
  <si>
    <t>Tax</t>
  </si>
  <si>
    <t xml:space="preserve">           Cash in bank </t>
  </si>
  <si>
    <t xml:space="preserve">Cash in the beginning of the year 2027 </t>
  </si>
  <si>
    <t xml:space="preserve">Cash in the beginning of the year 2026 </t>
  </si>
  <si>
    <t xml:space="preserve">Estimated Tax Rate </t>
  </si>
  <si>
    <t xml:space="preserve">Cash in the beginning of the year 2028 </t>
  </si>
  <si>
    <t xml:space="preserve">Months </t>
  </si>
  <si>
    <t>Months</t>
  </si>
  <si>
    <t>Cash Flow Forcast for the year 2027</t>
  </si>
  <si>
    <t>Cash Flow Forcast for the year 2026</t>
  </si>
  <si>
    <t xml:space="preserve">Tax </t>
  </si>
  <si>
    <t xml:space="preserve">Cost of Goods Sold </t>
  </si>
  <si>
    <t xml:space="preserve">Cash In </t>
  </si>
  <si>
    <t xml:space="preserve">Total Cash In </t>
  </si>
  <si>
    <t xml:space="preserve"> Cash Out</t>
  </si>
  <si>
    <t xml:space="preserve">Subtotal Cash Out </t>
  </si>
  <si>
    <t xml:space="preserve">Operating Expenses </t>
  </si>
  <si>
    <t xml:space="preserve">Subtotal Operating expenses </t>
  </si>
  <si>
    <t xml:space="preserve">Total Revenues </t>
  </si>
  <si>
    <t>COGS</t>
  </si>
  <si>
    <t xml:space="preserve">Gross Profit </t>
  </si>
  <si>
    <t xml:space="preserve">COGS </t>
  </si>
  <si>
    <t xml:space="preserve">MONTHS </t>
  </si>
  <si>
    <t>MARCH</t>
  </si>
  <si>
    <t>APRIL</t>
  </si>
  <si>
    <t>MAY</t>
  </si>
  <si>
    <t>JUNE</t>
  </si>
  <si>
    <t>JULY</t>
  </si>
  <si>
    <t>AUGUST</t>
  </si>
  <si>
    <t xml:space="preserve">SEPTEMBER </t>
  </si>
  <si>
    <t>OCTOBER</t>
  </si>
  <si>
    <t>NOVEMBER</t>
  </si>
  <si>
    <t xml:space="preserve">DECEMBER </t>
  </si>
  <si>
    <t xml:space="preserve">PRICE PER ORDER </t>
  </si>
  <si>
    <t xml:space="preserve">Single meal </t>
  </si>
  <si>
    <t xml:space="preserve">Meal combo  </t>
  </si>
  <si>
    <t>JANUARY</t>
  </si>
  <si>
    <t>FEBRUARY</t>
  </si>
  <si>
    <t>(HOLI)</t>
  </si>
  <si>
    <t>(DIWALI)</t>
  </si>
  <si>
    <t>( $ )</t>
  </si>
  <si>
    <t xml:space="preserve">QUANTITY </t>
  </si>
  <si>
    <t>Meal combo</t>
  </si>
  <si>
    <t xml:space="preserve">Meal combo </t>
  </si>
  <si>
    <t>OPERATING EXPENSES</t>
  </si>
  <si>
    <t xml:space="preserve">Total Operating expenses </t>
  </si>
  <si>
    <t xml:space="preserve">1. Home Delivery Orders </t>
  </si>
  <si>
    <t xml:space="preserve">Cash Sales </t>
  </si>
  <si>
    <t xml:space="preserve">Total Cash Out </t>
  </si>
  <si>
    <t>Total Cash Inlays</t>
  </si>
  <si>
    <t>Total Cash Outlays</t>
  </si>
  <si>
    <t xml:space="preserve">Net Changes in Cash </t>
  </si>
  <si>
    <t xml:space="preserve">Retained Earnings </t>
  </si>
  <si>
    <t xml:space="preserve">Ending Cash Balance </t>
  </si>
  <si>
    <t>Cash In</t>
  </si>
  <si>
    <t xml:space="preserve">Cash Out </t>
  </si>
  <si>
    <t xml:space="preserve">OPERATING EXPENSES </t>
  </si>
  <si>
    <t xml:space="preserve">Total Cash Inlays </t>
  </si>
  <si>
    <t xml:space="preserve">Total Cash Outlays </t>
  </si>
  <si>
    <t>Cash Out</t>
  </si>
  <si>
    <t>Operating Expenses</t>
  </si>
  <si>
    <t>Net Changes in Cash</t>
  </si>
  <si>
    <t xml:space="preserve">Utilities (BC Hydro ) </t>
  </si>
  <si>
    <t xml:space="preserve">Marketing Expenses </t>
  </si>
  <si>
    <t xml:space="preserve">Communication Expenses </t>
  </si>
  <si>
    <t xml:space="preserve">Utilities(BC Hydro) </t>
  </si>
  <si>
    <t xml:space="preserve">Start Up Costs </t>
  </si>
  <si>
    <t xml:space="preserve">Past Purchases Items Already Bought for the Business </t>
  </si>
  <si>
    <t xml:space="preserve">Item Description </t>
  </si>
  <si>
    <t xml:space="preserve">Cost </t>
  </si>
  <si>
    <t xml:space="preserve">Capital </t>
  </si>
  <si>
    <t xml:space="preserve">Stove </t>
  </si>
  <si>
    <t>Item Description</t>
  </si>
  <si>
    <t xml:space="preserve">Cooking Table </t>
  </si>
  <si>
    <t>Cost</t>
  </si>
  <si>
    <t xml:space="preserve">Amount  </t>
  </si>
  <si>
    <t xml:space="preserve">Oven </t>
  </si>
  <si>
    <t xml:space="preserve">Refrigerator </t>
  </si>
  <si>
    <t xml:space="preserve">Mixer grinder </t>
  </si>
  <si>
    <t xml:space="preserve">Total Cost </t>
  </si>
  <si>
    <t xml:space="preserve">Delivery and packaging equipments </t>
  </si>
  <si>
    <t xml:space="preserve">Air Fryer </t>
  </si>
  <si>
    <t xml:space="preserve">Mobile Phone </t>
  </si>
  <si>
    <t>Fixed Assets :</t>
  </si>
  <si>
    <t xml:space="preserve">Kitchen equipment </t>
  </si>
  <si>
    <t>Utensils</t>
  </si>
  <si>
    <t xml:space="preserve">Packaging &amp; Delivery equipments </t>
  </si>
  <si>
    <t xml:space="preserve">Total Fixed Assets </t>
  </si>
  <si>
    <t>Amount $</t>
  </si>
  <si>
    <t xml:space="preserve">Total Owner's Equity </t>
  </si>
  <si>
    <t xml:space="preserve">Net Profit After Tax for Year 2026 </t>
  </si>
  <si>
    <t>Net Profit in the Year 2027</t>
  </si>
  <si>
    <t xml:space="preserve">Cash Flow Forcast for the year 2028 </t>
  </si>
  <si>
    <t>Net Profit in the Year 2028</t>
  </si>
  <si>
    <t xml:space="preserve">High Pressure Dish Washer </t>
  </si>
  <si>
    <t xml:space="preserve">Mobile Phone for business </t>
  </si>
  <si>
    <t>Balance Sheet for the year ended 2028</t>
  </si>
  <si>
    <t>Owner Contributions (Personal Savings)</t>
  </si>
  <si>
    <t xml:space="preserve">Items to be purchased for the business </t>
  </si>
  <si>
    <t xml:space="preserve">Start up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</si>
</sst>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409]* #,##0.00_ ;_-[$$-409]* \-#,##0.00\ ;_-[$$-409]* &quot;-&quot;??_ ;_-@_ 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0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3" xfId="0" applyNumberFormat="1" applyFill="1" applyBorder="1"/>
    <xf numFmtId="164" fontId="1" fillId="2" borderId="1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0" fillId="0" borderId="9" xfId="0" applyBorder="1"/>
    <xf numFmtId="164" fontId="0" fillId="0" borderId="9" xfId="0" applyNumberFormat="1" applyBorder="1"/>
    <xf numFmtId="164" fontId="1" fillId="2" borderId="8" xfId="0" applyNumberFormat="1" applyFont="1" applyFill="1" applyBorder="1"/>
    <xf numFmtId="164" fontId="0" fillId="0" borderId="8" xfId="0" applyNumberFormat="1" applyBorder="1"/>
    <xf numFmtId="0" fontId="2" fillId="0" borderId="5" xfId="0" applyFont="1" applyFill="1" applyBorder="1"/>
    <xf numFmtId="0" fontId="0" fillId="0" borderId="7" xfId="0" applyBorder="1"/>
    <xf numFmtId="164" fontId="1" fillId="2" borderId="2" xfId="0" applyNumberFormat="1" applyFont="1" applyFill="1" applyBorder="1"/>
    <xf numFmtId="164" fontId="1" fillId="2" borderId="10" xfId="0" applyNumberFormat="1" applyFont="1" applyFill="1" applyBorder="1"/>
    <xf numFmtId="164" fontId="0" fillId="0" borderId="7" xfId="0" applyNumberFormat="1" applyBorder="1"/>
    <xf numFmtId="164" fontId="0" fillId="0" borderId="2" xfId="0" applyNumberFormat="1" applyBorder="1"/>
    <xf numFmtId="164" fontId="0" fillId="0" borderId="12" xfId="0" applyNumberFormat="1" applyBorder="1"/>
    <xf numFmtId="0" fontId="2" fillId="0" borderId="11" xfId="0" applyFont="1" applyBorder="1"/>
    <xf numFmtId="0" fontId="3" fillId="2" borderId="5" xfId="0" applyFont="1" applyFill="1" applyBorder="1"/>
    <xf numFmtId="0" fontId="0" fillId="0" borderId="0" xfId="0" applyAlignment="1"/>
    <xf numFmtId="164" fontId="0" fillId="0" borderId="1" xfId="0" applyNumberFormat="1" applyBorder="1" applyAlignment="1">
      <alignment horizontal="center"/>
    </xf>
    <xf numFmtId="164" fontId="0" fillId="3" borderId="2" xfId="0" applyNumberFormat="1" applyFont="1" applyFill="1" applyBorder="1"/>
    <xf numFmtId="0" fontId="0" fillId="0" borderId="2" xfId="0" applyBorder="1"/>
    <xf numFmtId="164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9" fontId="1" fillId="2" borderId="1" xfId="0" applyNumberFormat="1" applyFont="1" applyFill="1" applyBorder="1"/>
    <xf numFmtId="0" fontId="5" fillId="3" borderId="0" xfId="0" applyFont="1" applyFill="1" applyBorder="1"/>
    <xf numFmtId="9" fontId="4" fillId="3" borderId="0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164" fontId="1" fillId="3" borderId="1" xfId="0" applyNumberFormat="1" applyFont="1" applyFill="1" applyBorder="1"/>
    <xf numFmtId="164" fontId="1" fillId="3" borderId="2" xfId="0" applyNumberFormat="1" applyFont="1" applyFill="1" applyBorder="1"/>
    <xf numFmtId="0" fontId="2" fillId="0" borderId="2" xfId="0" applyFont="1" applyBorder="1"/>
    <xf numFmtId="0" fontId="1" fillId="0" borderId="1" xfId="0" applyFont="1" applyBorder="1"/>
    <xf numFmtId="2" fontId="0" fillId="0" borderId="1" xfId="0" applyNumberFormat="1" applyBorder="1" applyAlignment="1">
      <alignment horizontal="center"/>
    </xf>
    <xf numFmtId="164" fontId="1" fillId="2" borderId="9" xfId="0" applyNumberFormat="1" applyFont="1" applyFill="1" applyBorder="1"/>
    <xf numFmtId="164" fontId="0" fillId="0" borderId="3" xfId="0" applyNumberFormat="1" applyBorder="1"/>
    <xf numFmtId="164" fontId="0" fillId="3" borderId="1" xfId="0" applyNumberFormat="1" applyFill="1" applyBorder="1"/>
    <xf numFmtId="164" fontId="0" fillId="0" borderId="13" xfId="0" applyNumberFormat="1" applyBorder="1"/>
    <xf numFmtId="164" fontId="1" fillId="3" borderId="3" xfId="0" applyNumberFormat="1" applyFont="1" applyFill="1" applyBorder="1"/>
    <xf numFmtId="0" fontId="2" fillId="0" borderId="1" xfId="0" applyFont="1" applyFill="1" applyBorder="1"/>
    <xf numFmtId="0" fontId="0" fillId="0" borderId="1" xfId="0" applyFont="1" applyBorder="1" applyAlignment="1">
      <alignment horizontal="left"/>
    </xf>
    <xf numFmtId="164" fontId="0" fillId="3" borderId="9" xfId="0" applyNumberFormat="1" applyFill="1" applyBorder="1"/>
    <xf numFmtId="164" fontId="0" fillId="3" borderId="2" xfId="0" applyNumberFormat="1" applyFill="1" applyBorder="1"/>
    <xf numFmtId="164" fontId="1" fillId="3" borderId="9" xfId="0" applyNumberFormat="1" applyFont="1" applyFill="1" applyBorder="1"/>
    <xf numFmtId="0" fontId="0" fillId="3" borderId="1" xfId="0" applyFill="1" applyBorder="1"/>
    <xf numFmtId="164" fontId="0" fillId="0" borderId="14" xfId="0" applyNumberFormat="1" applyBorder="1"/>
    <xf numFmtId="164" fontId="0" fillId="0" borderId="1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5" xfId="0" applyNumberFormat="1" applyBorder="1"/>
    <xf numFmtId="0" fontId="2" fillId="0" borderId="5" xfId="0" applyFont="1" applyBorder="1"/>
    <xf numFmtId="0" fontId="0" fillId="0" borderId="15" xfId="0" applyBorder="1"/>
    <xf numFmtId="0" fontId="3" fillId="2" borderId="18" xfId="0" applyFont="1" applyFill="1" applyBorder="1"/>
    <xf numFmtId="164" fontId="1" fillId="2" borderId="19" xfId="0" applyNumberFormat="1" applyFont="1" applyFill="1" applyBorder="1"/>
    <xf numFmtId="0" fontId="0" fillId="0" borderId="1" xfId="0" applyFont="1" applyBorder="1"/>
    <xf numFmtId="0" fontId="2" fillId="0" borderId="1" xfId="1" applyFont="1" applyBorder="1" applyAlignment="1">
      <alignment horizontal="center"/>
    </xf>
    <xf numFmtId="0" fontId="6" fillId="0" borderId="0" xfId="1" applyFont="1"/>
    <xf numFmtId="0" fontId="6" fillId="0" borderId="0" xfId="0" applyFont="1"/>
    <xf numFmtId="164" fontId="6" fillId="0" borderId="1" xfId="1" applyNumberFormat="1" applyFont="1" applyBorder="1" applyAlignment="1">
      <alignment horizontal="left"/>
    </xf>
    <xf numFmtId="164" fontId="6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left"/>
    </xf>
    <xf numFmtId="164" fontId="2" fillId="0" borderId="8" xfId="0" applyNumberFormat="1" applyFont="1" applyBorder="1"/>
    <xf numFmtId="164" fontId="0" fillId="0" borderId="18" xfId="0" applyNumberFormat="1" applyBorder="1"/>
    <xf numFmtId="164" fontId="6" fillId="0" borderId="5" xfId="1" applyNumberFormat="1" applyFont="1" applyBorder="1" applyAlignment="1">
      <alignment horizontal="center"/>
    </xf>
    <xf numFmtId="164" fontId="0" fillId="0" borderId="5" xfId="0" applyNumberFormat="1" applyFont="1" applyBorder="1"/>
    <xf numFmtId="164" fontId="0" fillId="0" borderId="17" xfId="0" applyNumberFormat="1" applyBorder="1"/>
    <xf numFmtId="164" fontId="0" fillId="0" borderId="20" xfId="0" applyNumberFormat="1" applyBorder="1"/>
    <xf numFmtId="0" fontId="0" fillId="0" borderId="3" xfId="0" applyBorder="1"/>
    <xf numFmtId="164" fontId="0" fillId="3" borderId="14" xfId="0" applyNumberFormat="1" applyFill="1" applyBorder="1"/>
    <xf numFmtId="164" fontId="0" fillId="0" borderId="16" xfId="0" applyNumberFormat="1" applyBorder="1"/>
    <xf numFmtId="0" fontId="0" fillId="0" borderId="11" xfId="0" applyBorder="1"/>
    <xf numFmtId="164" fontId="0" fillId="3" borderId="22" xfId="0" applyNumberFormat="1" applyFill="1" applyBorder="1"/>
    <xf numFmtId="0" fontId="2" fillId="0" borderId="21" xfId="0" applyFont="1" applyBorder="1"/>
    <xf numFmtId="0" fontId="0" fillId="0" borderId="2" xfId="0" applyFont="1" applyBorder="1"/>
    <xf numFmtId="0" fontId="0" fillId="0" borderId="1" xfId="0" applyFont="1" applyBorder="1" applyAlignment="1"/>
    <xf numFmtId="0" fontId="0" fillId="0" borderId="2" xfId="0" applyFont="1" applyBorder="1" applyAlignment="1"/>
    <xf numFmtId="0" fontId="2" fillId="0" borderId="2" xfId="0" applyFont="1" applyBorder="1" applyAlignment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2" fillId="0" borderId="0" xfId="0" applyFont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/>
    <xf numFmtId="0" fontId="2" fillId="0" borderId="0" xfId="1" applyFont="1" applyAlignment="1"/>
    <xf numFmtId="0" fontId="2" fillId="0" borderId="0" xfId="1" applyFont="1" applyBorder="1" applyAlignment="1"/>
    <xf numFmtId="0" fontId="2" fillId="0" borderId="1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/>
    <xf numFmtId="164" fontId="3" fillId="2" borderId="12" xfId="0" applyNumberFormat="1" applyFont="1" applyFill="1" applyBorder="1"/>
    <xf numFmtId="0" fontId="4" fillId="3" borderId="11" xfId="0" applyFont="1" applyFill="1" applyBorder="1"/>
    <xf numFmtId="164" fontId="4" fillId="3" borderId="14" xfId="0" applyNumberFormat="1" applyFont="1" applyFill="1" applyBorder="1"/>
    <xf numFmtId="0" fontId="5" fillId="3" borderId="11" xfId="0" applyFont="1" applyFill="1" applyBorder="1"/>
    <xf numFmtId="164" fontId="1" fillId="2" borderId="11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workbookViewId="0">
      <selection activeCell="C21" sqref="C21"/>
    </sheetView>
  </sheetViews>
  <sheetFormatPr defaultRowHeight="15" x14ac:dyDescent="0.25"/>
  <cols>
    <col min="1" max="1" width="40.28515625" bestFit="1" customWidth="1"/>
    <col min="2" max="2" width="10.28515625" bestFit="1" customWidth="1"/>
  </cols>
  <sheetData>
    <row r="2" spans="1:3" x14ac:dyDescent="0.25">
      <c r="A2" s="96" t="s">
        <v>123</v>
      </c>
      <c r="B2" s="96"/>
      <c r="C2" s="99"/>
    </row>
    <row r="3" spans="1:3" x14ac:dyDescent="0.25">
      <c r="A3" s="97" t="s">
        <v>124</v>
      </c>
      <c r="B3" s="97"/>
      <c r="C3" s="98"/>
    </row>
    <row r="4" spans="1:3" x14ac:dyDescent="0.25">
      <c r="A4" s="61" t="s">
        <v>125</v>
      </c>
      <c r="B4" s="61" t="s">
        <v>126</v>
      </c>
      <c r="C4" s="62"/>
    </row>
    <row r="5" spans="1:3" x14ac:dyDescent="0.25">
      <c r="A5" s="64" t="s">
        <v>128</v>
      </c>
      <c r="B5" s="65">
        <v>1500</v>
      </c>
      <c r="C5" s="62"/>
    </row>
    <row r="6" spans="1:3" x14ac:dyDescent="0.25">
      <c r="A6" s="66" t="s">
        <v>130</v>
      </c>
      <c r="B6" s="65">
        <v>50</v>
      </c>
      <c r="C6" s="62"/>
    </row>
    <row r="7" spans="1:3" x14ac:dyDescent="0.25">
      <c r="A7" s="66" t="s">
        <v>133</v>
      </c>
      <c r="B7" s="65">
        <v>100</v>
      </c>
      <c r="C7" s="62"/>
    </row>
    <row r="8" spans="1:3" x14ac:dyDescent="0.25">
      <c r="A8" s="68" t="s">
        <v>134</v>
      </c>
      <c r="B8" s="67">
        <v>800</v>
      </c>
      <c r="C8" s="63"/>
    </row>
    <row r="9" spans="1:3" x14ac:dyDescent="0.25">
      <c r="A9" s="68" t="s">
        <v>135</v>
      </c>
      <c r="B9" s="67">
        <v>69</v>
      </c>
      <c r="C9" s="63"/>
    </row>
    <row r="10" spans="1:3" x14ac:dyDescent="0.25">
      <c r="A10" s="68" t="s">
        <v>138</v>
      </c>
      <c r="B10" s="67">
        <v>100</v>
      </c>
      <c r="C10" s="63"/>
    </row>
    <row r="11" spans="1:3" x14ac:dyDescent="0.25">
      <c r="A11" s="68" t="s">
        <v>152</v>
      </c>
      <c r="B11" s="67">
        <v>461</v>
      </c>
      <c r="C11" s="63"/>
    </row>
    <row r="12" spans="1:3" x14ac:dyDescent="0.25">
      <c r="A12" s="101" t="s">
        <v>136</v>
      </c>
      <c r="B12" s="102">
        <f>SUM(B5:B11)</f>
        <v>3080</v>
      </c>
      <c r="C12" s="63"/>
    </row>
    <row r="14" spans="1:3" x14ac:dyDescent="0.25">
      <c r="B14" s="10"/>
    </row>
    <row r="15" spans="1:3" ht="15.75" customHeight="1" x14ac:dyDescent="0.25">
      <c r="A15" s="100" t="s">
        <v>156</v>
      </c>
      <c r="B15" s="100"/>
    </row>
    <row r="16" spans="1:3" ht="16.5" customHeight="1" x14ac:dyDescent="0.25">
      <c r="A16" s="100" t="s">
        <v>155</v>
      </c>
      <c r="B16" s="100"/>
    </row>
    <row r="17" spans="1:2" ht="15.75" thickBot="1" x14ac:dyDescent="0.3">
      <c r="A17" s="94" t="s">
        <v>129</v>
      </c>
      <c r="B17" s="95" t="s">
        <v>131</v>
      </c>
    </row>
    <row r="18" spans="1:2" x14ac:dyDescent="0.25">
      <c r="A18" s="11" t="s">
        <v>6</v>
      </c>
      <c r="B18" s="12">
        <v>1000</v>
      </c>
    </row>
    <row r="19" spans="1:2" x14ac:dyDescent="0.25">
      <c r="A19" s="1" t="s">
        <v>0</v>
      </c>
      <c r="B19" s="5">
        <v>850</v>
      </c>
    </row>
    <row r="20" spans="1:2" x14ac:dyDescent="0.25">
      <c r="A20" s="1" t="s">
        <v>7</v>
      </c>
      <c r="B20" s="5">
        <v>500</v>
      </c>
    </row>
    <row r="21" spans="1:2" x14ac:dyDescent="0.25">
      <c r="A21" s="1" t="s">
        <v>1</v>
      </c>
      <c r="B21" s="5">
        <v>1000</v>
      </c>
    </row>
    <row r="22" spans="1:2" x14ac:dyDescent="0.25">
      <c r="A22" s="1" t="s">
        <v>137</v>
      </c>
      <c r="B22" s="5">
        <v>420</v>
      </c>
    </row>
    <row r="23" spans="1:2" x14ac:dyDescent="0.25">
      <c r="A23" s="1" t="s">
        <v>2</v>
      </c>
      <c r="B23" s="5">
        <v>1000</v>
      </c>
    </row>
    <row r="24" spans="1:2" x14ac:dyDescent="0.25">
      <c r="A24" s="1" t="s">
        <v>42</v>
      </c>
      <c r="B24" s="5">
        <v>230</v>
      </c>
    </row>
    <row r="25" spans="1:2" x14ac:dyDescent="0.25">
      <c r="A25" s="1" t="s">
        <v>127</v>
      </c>
      <c r="B25" s="5">
        <v>2500</v>
      </c>
    </row>
    <row r="26" spans="1:2" ht="15.75" thickBot="1" x14ac:dyDescent="0.3">
      <c r="A26" s="58" t="s">
        <v>3</v>
      </c>
      <c r="B26" s="59">
        <f>SUM(B18:B25)</f>
        <v>7500</v>
      </c>
    </row>
    <row r="28" spans="1:2" x14ac:dyDescent="0.25">
      <c r="A28" s="100" t="s">
        <v>8</v>
      </c>
      <c r="B28" s="100"/>
    </row>
    <row r="29" spans="1:2" x14ac:dyDescent="0.25">
      <c r="A29" s="9" t="s">
        <v>9</v>
      </c>
      <c r="B29" s="9" t="s">
        <v>132</v>
      </c>
    </row>
    <row r="30" spans="1:2" x14ac:dyDescent="0.25">
      <c r="A30" s="1" t="s">
        <v>154</v>
      </c>
      <c r="B30" s="5">
        <v>7500</v>
      </c>
    </row>
    <row r="31" spans="1:2" ht="15.75" thickBot="1" x14ac:dyDescent="0.3">
      <c r="A31" s="1"/>
      <c r="B31" s="20"/>
    </row>
    <row r="32" spans="1:2" ht="15.75" thickBot="1" x14ac:dyDescent="0.3">
      <c r="A32" s="23" t="s">
        <v>10</v>
      </c>
      <c r="B32" s="18">
        <f>B30</f>
        <v>7500</v>
      </c>
    </row>
  </sheetData>
  <mergeCells count="4">
    <mergeCell ref="A15:B15"/>
    <mergeCell ref="A16:B16"/>
    <mergeCell ref="A28:B28"/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E13" sqref="E13"/>
    </sheetView>
  </sheetViews>
  <sheetFormatPr defaultRowHeight="15" x14ac:dyDescent="0.25"/>
  <cols>
    <col min="1" max="1" width="31.7109375" bestFit="1" customWidth="1"/>
    <col min="2" max="3" width="12.85546875" bestFit="1" customWidth="1"/>
  </cols>
  <sheetData>
    <row r="1" spans="1:3" ht="15.75" x14ac:dyDescent="0.25">
      <c r="A1" s="89" t="s">
        <v>153</v>
      </c>
      <c r="B1" s="89"/>
      <c r="C1" s="89"/>
    </row>
    <row r="2" spans="1:3" x14ac:dyDescent="0.25">
      <c r="A2" s="8" t="s">
        <v>33</v>
      </c>
      <c r="B2" s="8" t="s">
        <v>5</v>
      </c>
      <c r="C2" s="8" t="s">
        <v>5</v>
      </c>
    </row>
    <row r="3" spans="1:3" x14ac:dyDescent="0.25">
      <c r="A3" s="1"/>
      <c r="B3" s="1"/>
      <c r="C3" s="1"/>
    </row>
    <row r="4" spans="1:3" x14ac:dyDescent="0.25">
      <c r="A4" s="8" t="s">
        <v>36</v>
      </c>
      <c r="B4" s="5"/>
      <c r="C4" s="1"/>
    </row>
    <row r="5" spans="1:3" x14ac:dyDescent="0.25">
      <c r="A5" s="1" t="s">
        <v>41</v>
      </c>
      <c r="B5" s="26">
        <f>'Cash Flow Forcast 2028 '!B34</f>
        <v>114753.31749999999</v>
      </c>
      <c r="C5" s="1"/>
    </row>
    <row r="6" spans="1:3" x14ac:dyDescent="0.25">
      <c r="A6" s="1"/>
      <c r="B6" s="26"/>
      <c r="C6" s="1"/>
    </row>
    <row r="7" spans="1:3" ht="15.75" thickBot="1" x14ac:dyDescent="0.3">
      <c r="A7" s="8" t="s">
        <v>43</v>
      </c>
      <c r="B7" s="14"/>
      <c r="C7" s="69">
        <f>B5+B6</f>
        <v>114753.31749999999</v>
      </c>
    </row>
    <row r="8" spans="1:3" ht="15.75" thickTop="1" x14ac:dyDescent="0.25">
      <c r="A8" s="1"/>
      <c r="B8" s="12"/>
      <c r="C8" s="11"/>
    </row>
    <row r="9" spans="1:3" x14ac:dyDescent="0.25">
      <c r="A9" s="8" t="s">
        <v>140</v>
      </c>
      <c r="B9" s="5"/>
      <c r="C9" s="1"/>
    </row>
    <row r="10" spans="1:3" x14ac:dyDescent="0.25">
      <c r="A10" s="64" t="s">
        <v>128</v>
      </c>
      <c r="B10" s="65">
        <v>1500</v>
      </c>
      <c r="C10" s="1"/>
    </row>
    <row r="11" spans="1:3" x14ac:dyDescent="0.25">
      <c r="A11" s="66" t="s">
        <v>130</v>
      </c>
      <c r="B11" s="65">
        <v>50</v>
      </c>
      <c r="C11" s="1"/>
    </row>
    <row r="12" spans="1:3" x14ac:dyDescent="0.25">
      <c r="A12" s="66" t="s">
        <v>133</v>
      </c>
      <c r="B12" s="65">
        <v>100</v>
      </c>
      <c r="C12" s="1"/>
    </row>
    <row r="13" spans="1:3" x14ac:dyDescent="0.25">
      <c r="A13" s="68" t="s">
        <v>134</v>
      </c>
      <c r="B13" s="67">
        <v>800</v>
      </c>
      <c r="C13" s="1"/>
    </row>
    <row r="14" spans="1:3" x14ac:dyDescent="0.25">
      <c r="A14" s="68" t="s">
        <v>135</v>
      </c>
      <c r="B14" s="67">
        <v>69</v>
      </c>
      <c r="C14" s="1"/>
    </row>
    <row r="15" spans="1:3" x14ac:dyDescent="0.25">
      <c r="A15" s="68" t="s">
        <v>138</v>
      </c>
      <c r="B15" s="67">
        <v>100</v>
      </c>
      <c r="C15" s="1"/>
    </row>
    <row r="16" spans="1:3" x14ac:dyDescent="0.25">
      <c r="A16" s="68" t="s">
        <v>139</v>
      </c>
      <c r="B16" s="67">
        <v>461</v>
      </c>
      <c r="C16" s="1"/>
    </row>
    <row r="17" spans="1:4" x14ac:dyDescent="0.25">
      <c r="A17" s="1" t="s">
        <v>141</v>
      </c>
      <c r="B17" s="5">
        <v>1000</v>
      </c>
      <c r="C17" s="1"/>
    </row>
    <row r="18" spans="1:4" x14ac:dyDescent="0.25">
      <c r="A18" s="1" t="s">
        <v>142</v>
      </c>
      <c r="B18" s="5">
        <v>500</v>
      </c>
      <c r="C18" s="1"/>
    </row>
    <row r="19" spans="1:4" x14ac:dyDescent="0.25">
      <c r="A19" s="1" t="s">
        <v>143</v>
      </c>
      <c r="B19" s="5">
        <v>420</v>
      </c>
      <c r="C19" s="1"/>
    </row>
    <row r="20" spans="1:4" x14ac:dyDescent="0.25">
      <c r="A20" s="27" t="s">
        <v>151</v>
      </c>
      <c r="B20" s="20">
        <v>825.37</v>
      </c>
      <c r="C20" s="1"/>
    </row>
    <row r="21" spans="1:4" x14ac:dyDescent="0.25">
      <c r="A21" s="27"/>
      <c r="B21" s="20"/>
      <c r="C21" s="1"/>
    </row>
    <row r="22" spans="1:4" ht="15.75" thickBot="1" x14ac:dyDescent="0.3">
      <c r="A22" s="37" t="s">
        <v>144</v>
      </c>
      <c r="B22" s="14"/>
      <c r="C22" s="69">
        <f>SUM(B10:B21)</f>
        <v>5825.37</v>
      </c>
    </row>
    <row r="23" spans="1:4" ht="16.5" thickTop="1" thickBot="1" x14ac:dyDescent="0.3">
      <c r="A23" s="27"/>
      <c r="B23" s="41"/>
      <c r="C23" s="75"/>
    </row>
    <row r="24" spans="1:4" ht="15.75" thickBot="1" x14ac:dyDescent="0.3">
      <c r="A24" s="104" t="s">
        <v>34</v>
      </c>
      <c r="B24" s="105"/>
      <c r="C24" s="103">
        <f>C7+C22</f>
        <v>120578.68749999999</v>
      </c>
    </row>
    <row r="25" spans="1:4" x14ac:dyDescent="0.25">
      <c r="A25" s="11"/>
      <c r="B25" s="12"/>
      <c r="C25" s="11"/>
    </row>
    <row r="26" spans="1:4" x14ac:dyDescent="0.25">
      <c r="A26" s="8" t="s">
        <v>49</v>
      </c>
      <c r="B26" s="5"/>
      <c r="C26" s="1"/>
    </row>
    <row r="27" spans="1:4" x14ac:dyDescent="0.25">
      <c r="A27" s="1" t="s">
        <v>46</v>
      </c>
      <c r="B27" s="5"/>
      <c r="C27" s="1"/>
    </row>
    <row r="28" spans="1:4" x14ac:dyDescent="0.25">
      <c r="A28" s="1" t="s">
        <v>44</v>
      </c>
      <c r="B28" s="5">
        <v>0</v>
      </c>
      <c r="C28" s="1"/>
      <c r="D28" s="10"/>
    </row>
    <row r="29" spans="1:4" ht="15.75" thickBot="1" x14ac:dyDescent="0.3">
      <c r="A29" s="8" t="s">
        <v>35</v>
      </c>
      <c r="B29" s="14"/>
      <c r="C29" s="69">
        <f>B28</f>
        <v>0</v>
      </c>
    </row>
    <row r="30" spans="1:4" ht="15.75" thickTop="1" x14ac:dyDescent="0.25">
      <c r="A30" s="1"/>
      <c r="B30" s="12"/>
      <c r="C30" s="11"/>
    </row>
    <row r="31" spans="1:4" x14ac:dyDescent="0.25">
      <c r="A31" s="8" t="s">
        <v>45</v>
      </c>
      <c r="B31" s="5"/>
      <c r="C31" s="1"/>
    </row>
    <row r="32" spans="1:4" x14ac:dyDescent="0.25">
      <c r="A32" s="1" t="s">
        <v>47</v>
      </c>
      <c r="B32" s="5">
        <f>'Balance Sheet year 2027'!C35</f>
        <v>71778.427500000005</v>
      </c>
      <c r="C32" s="1"/>
    </row>
    <row r="33" spans="1:5" x14ac:dyDescent="0.25">
      <c r="A33" s="1" t="s">
        <v>150</v>
      </c>
      <c r="B33" s="5">
        <f>' Income Statement year 2028 '!B32</f>
        <v>48800.2575</v>
      </c>
      <c r="C33" s="1"/>
    </row>
    <row r="34" spans="1:5" x14ac:dyDescent="0.25">
      <c r="A34" s="82" t="s">
        <v>109</v>
      </c>
      <c r="B34" s="5">
        <v>0</v>
      </c>
      <c r="C34" s="1"/>
    </row>
    <row r="35" spans="1:5" x14ac:dyDescent="0.25">
      <c r="A35" s="83"/>
      <c r="B35" s="20"/>
      <c r="C35" s="27"/>
      <c r="D35" s="10"/>
      <c r="E35" s="10"/>
    </row>
    <row r="36" spans="1:5" ht="15.75" thickBot="1" x14ac:dyDescent="0.3">
      <c r="A36" s="84" t="s">
        <v>146</v>
      </c>
      <c r="B36" s="14"/>
      <c r="C36" s="69">
        <f>B32+B33+B34</f>
        <v>120578.685</v>
      </c>
    </row>
    <row r="37" spans="1:5" ht="16.5" thickTop="1" thickBot="1" x14ac:dyDescent="0.3">
      <c r="A37" s="27"/>
      <c r="B37" s="41"/>
      <c r="C37" s="75"/>
    </row>
    <row r="38" spans="1:5" ht="15.75" thickBot="1" x14ac:dyDescent="0.3">
      <c r="A38" s="106" t="s">
        <v>48</v>
      </c>
      <c r="B38" s="105"/>
      <c r="C38" s="103">
        <f>C29+C36</f>
        <v>120578.685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workbookViewId="0">
      <selection activeCell="B4" sqref="B4"/>
    </sheetView>
  </sheetViews>
  <sheetFormatPr defaultRowHeight="15" x14ac:dyDescent="0.25"/>
  <cols>
    <col min="1" max="1" width="34.42578125" bestFit="1" customWidth="1"/>
    <col min="2" max="2" width="15.85546875" bestFit="1" customWidth="1"/>
    <col min="3" max="10" width="10.28515625" bestFit="1" customWidth="1"/>
    <col min="11" max="11" width="10.85546875" bestFit="1" customWidth="1"/>
    <col min="12" max="12" width="10.28515625" bestFit="1" customWidth="1"/>
    <col min="13" max="13" width="10.42578125" bestFit="1" customWidth="1"/>
    <col min="14" max="14" width="10.5703125" bestFit="1" customWidth="1"/>
    <col min="16" max="16" width="29.42578125" bestFit="1" customWidth="1"/>
    <col min="17" max="17" width="16.7109375" bestFit="1" customWidth="1"/>
    <col min="19" max="19" width="10" bestFit="1" customWidth="1"/>
    <col min="20" max="20" width="7.5703125" bestFit="1" customWidth="1"/>
    <col min="21" max="21" width="6" bestFit="1" customWidth="1"/>
    <col min="22" max="22" width="5" bestFit="1" customWidth="1"/>
    <col min="23" max="23" width="5.42578125" bestFit="1" customWidth="1"/>
    <col min="24" max="24" width="4.85546875" bestFit="1" customWidth="1"/>
    <col min="25" max="25" width="8.140625" bestFit="1" customWidth="1"/>
    <col min="26" max="26" width="11.5703125" bestFit="1" customWidth="1"/>
    <col min="27" max="27" width="9.28515625" bestFit="1" customWidth="1"/>
    <col min="28" max="28" width="11.140625" bestFit="1" customWidth="1"/>
    <col min="29" max="29" width="10.85546875" bestFit="1" customWidth="1"/>
  </cols>
  <sheetData>
    <row r="1" spans="1:29" ht="15.75" x14ac:dyDescent="0.25">
      <c r="A1" s="89" t="s">
        <v>38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R1" s="90" t="s">
        <v>98</v>
      </c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</row>
    <row r="2" spans="1:29" x14ac:dyDescent="0.25">
      <c r="A2" s="9" t="s">
        <v>28</v>
      </c>
      <c r="B2" s="9" t="s">
        <v>31</v>
      </c>
      <c r="C2" s="9" t="s">
        <v>15</v>
      </c>
      <c r="D2" s="9" t="s">
        <v>16</v>
      </c>
      <c r="E2" s="9" t="s">
        <v>17</v>
      </c>
      <c r="F2" s="9" t="s">
        <v>18</v>
      </c>
      <c r="G2" s="9" t="s">
        <v>19</v>
      </c>
      <c r="H2" s="9" t="s">
        <v>20</v>
      </c>
      <c r="I2" s="9" t="s">
        <v>21</v>
      </c>
      <c r="J2" s="9" t="s">
        <v>22</v>
      </c>
      <c r="K2" s="9" t="s">
        <v>23</v>
      </c>
      <c r="L2" s="9" t="s">
        <v>24</v>
      </c>
      <c r="M2" s="9" t="s">
        <v>25</v>
      </c>
      <c r="N2" s="9" t="s">
        <v>26</v>
      </c>
      <c r="P2" s="1" t="s">
        <v>79</v>
      </c>
      <c r="Q2" s="1" t="s">
        <v>90</v>
      </c>
      <c r="R2" s="1" t="s">
        <v>93</v>
      </c>
      <c r="S2" s="1" t="s">
        <v>94</v>
      </c>
      <c r="T2" s="1" t="s">
        <v>80</v>
      </c>
      <c r="U2" s="1" t="s">
        <v>81</v>
      </c>
      <c r="V2" s="1" t="s">
        <v>82</v>
      </c>
      <c r="W2" s="1" t="s">
        <v>83</v>
      </c>
      <c r="X2" s="1" t="s">
        <v>84</v>
      </c>
      <c r="Y2" s="1" t="s">
        <v>85</v>
      </c>
      <c r="Z2" s="1" t="s">
        <v>86</v>
      </c>
      <c r="AA2" s="1" t="s">
        <v>87</v>
      </c>
      <c r="AB2" s="1" t="s">
        <v>88</v>
      </c>
      <c r="AC2" s="1" t="s">
        <v>89</v>
      </c>
    </row>
    <row r="3" spans="1:29" x14ac:dyDescent="0.25">
      <c r="A3" s="8"/>
      <c r="B3" s="9"/>
      <c r="C3" s="9"/>
      <c r="D3" s="9"/>
      <c r="E3" s="9" t="s">
        <v>11</v>
      </c>
      <c r="F3" s="9"/>
      <c r="G3" s="9"/>
      <c r="H3" s="9"/>
      <c r="I3" s="9"/>
      <c r="J3" s="9"/>
      <c r="K3" s="9"/>
      <c r="L3" s="9" t="s">
        <v>12</v>
      </c>
      <c r="M3" s="9"/>
      <c r="N3" s="9"/>
      <c r="P3" s="1"/>
      <c r="Q3" s="4" t="s">
        <v>97</v>
      </c>
      <c r="R3" s="4"/>
      <c r="S3" s="4"/>
      <c r="T3" s="4" t="s">
        <v>95</v>
      </c>
      <c r="U3" s="4"/>
      <c r="V3" s="4"/>
      <c r="W3" s="4"/>
      <c r="X3" s="4"/>
      <c r="Y3" s="4"/>
      <c r="Z3" s="4"/>
      <c r="AA3" s="4" t="s">
        <v>96</v>
      </c>
      <c r="AB3" s="4"/>
      <c r="AC3" s="4"/>
    </row>
    <row r="4" spans="1:29" x14ac:dyDescent="0.25">
      <c r="A4" s="8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1" t="s">
        <v>29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1" t="s">
        <v>29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P5" s="1" t="s">
        <v>91</v>
      </c>
      <c r="Q5" s="4">
        <v>6</v>
      </c>
      <c r="R5" s="4">
        <v>150</v>
      </c>
      <c r="S5" s="4">
        <v>160</v>
      </c>
      <c r="T5" s="4">
        <v>220</v>
      </c>
      <c r="U5" s="4">
        <v>165</v>
      </c>
      <c r="V5" s="4">
        <v>157</v>
      </c>
      <c r="W5" s="4">
        <v>135</v>
      </c>
      <c r="X5" s="4">
        <v>145</v>
      </c>
      <c r="Y5" s="4">
        <v>154</v>
      </c>
      <c r="Z5" s="4">
        <v>160</v>
      </c>
      <c r="AA5" s="4">
        <v>256</v>
      </c>
      <c r="AB5" s="4">
        <v>150</v>
      </c>
      <c r="AC5" s="4">
        <v>156</v>
      </c>
    </row>
    <row r="6" spans="1:29" x14ac:dyDescent="0.25">
      <c r="A6" s="1" t="s">
        <v>91</v>
      </c>
      <c r="B6" s="5"/>
      <c r="C6" s="5">
        <f>Q5*R5</f>
        <v>900</v>
      </c>
      <c r="D6" s="5">
        <f>S5*Q5</f>
        <v>960</v>
      </c>
      <c r="E6" s="5">
        <f>T5*Q5</f>
        <v>1320</v>
      </c>
      <c r="F6" s="5">
        <f>U5*Q5</f>
        <v>990</v>
      </c>
      <c r="G6" s="5">
        <f>V5*Q5</f>
        <v>942</v>
      </c>
      <c r="H6" s="5">
        <f>W5*Q5</f>
        <v>810</v>
      </c>
      <c r="I6" s="5">
        <f>X5*Q5</f>
        <v>870</v>
      </c>
      <c r="J6" s="5">
        <f>Y5*Q5</f>
        <v>924</v>
      </c>
      <c r="K6" s="5">
        <f>Z5*Q5</f>
        <v>960</v>
      </c>
      <c r="L6" s="5">
        <f>AA5*Q5</f>
        <v>1536</v>
      </c>
      <c r="M6" s="5">
        <f>AB5*Q5</f>
        <v>900</v>
      </c>
      <c r="N6" s="5">
        <f>AC5*Q5</f>
        <v>936</v>
      </c>
      <c r="P6" s="1" t="s">
        <v>92</v>
      </c>
      <c r="Q6" s="4">
        <v>11</v>
      </c>
      <c r="R6" s="4">
        <v>60</v>
      </c>
      <c r="S6" s="4">
        <v>65</v>
      </c>
      <c r="T6" s="4">
        <v>135</v>
      </c>
      <c r="U6" s="4">
        <v>56</v>
      </c>
      <c r="V6" s="4">
        <v>67</v>
      </c>
      <c r="W6" s="4">
        <v>65</v>
      </c>
      <c r="X6" s="4">
        <v>70</v>
      </c>
      <c r="Y6" s="4">
        <v>66</v>
      </c>
      <c r="Z6" s="4">
        <v>65</v>
      </c>
      <c r="AA6" s="4">
        <v>199</v>
      </c>
      <c r="AB6" s="4">
        <v>60</v>
      </c>
      <c r="AC6" s="4">
        <v>64</v>
      </c>
    </row>
    <row r="7" spans="1:29" x14ac:dyDescent="0.25">
      <c r="A7" s="1" t="s">
        <v>99</v>
      </c>
      <c r="B7" s="5"/>
      <c r="C7" s="5">
        <f>Q6*R6</f>
        <v>660</v>
      </c>
      <c r="D7" s="5">
        <f>S6*Q6</f>
        <v>715</v>
      </c>
      <c r="E7" s="5">
        <f>T6*Q6</f>
        <v>1485</v>
      </c>
      <c r="F7" s="5">
        <f>U6*Q6</f>
        <v>616</v>
      </c>
      <c r="G7" s="5">
        <f>V6*Q6</f>
        <v>737</v>
      </c>
      <c r="H7" s="5">
        <f>W6*Q6</f>
        <v>715</v>
      </c>
      <c r="I7" s="5">
        <f>X6*Q6</f>
        <v>770</v>
      </c>
      <c r="J7" s="5">
        <f>Y6*Q6</f>
        <v>726</v>
      </c>
      <c r="K7" s="5">
        <f>Z6*Q6</f>
        <v>715</v>
      </c>
      <c r="L7" s="5">
        <f>AA6*Q6</f>
        <v>2189</v>
      </c>
      <c r="M7" s="5">
        <f>AB6*Q6</f>
        <v>660</v>
      </c>
      <c r="N7" s="5">
        <f>AC6*Q6</f>
        <v>704</v>
      </c>
      <c r="P7" s="1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P8" s="1" t="s">
        <v>30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x14ac:dyDescent="0.25">
      <c r="A9" s="1" t="s">
        <v>30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P9" s="1" t="s">
        <v>91</v>
      </c>
      <c r="Q9" s="4">
        <v>4.5</v>
      </c>
      <c r="R9" s="4">
        <v>150</v>
      </c>
      <c r="S9" s="4">
        <v>145</v>
      </c>
      <c r="T9" s="4">
        <v>220</v>
      </c>
      <c r="U9" s="4">
        <v>140</v>
      </c>
      <c r="V9" s="4">
        <v>144</v>
      </c>
      <c r="W9" s="4">
        <v>150</v>
      </c>
      <c r="X9" s="4">
        <v>157</v>
      </c>
      <c r="Y9" s="4">
        <v>160</v>
      </c>
      <c r="Z9" s="4">
        <v>145</v>
      </c>
      <c r="AA9" s="4">
        <v>219</v>
      </c>
      <c r="AB9" s="4">
        <v>150</v>
      </c>
      <c r="AC9" s="4">
        <v>145</v>
      </c>
    </row>
    <row r="10" spans="1:29" x14ac:dyDescent="0.25">
      <c r="A10" s="1" t="s">
        <v>91</v>
      </c>
      <c r="B10" s="5"/>
      <c r="C10" s="5">
        <f>Q9*R9</f>
        <v>675</v>
      </c>
      <c r="D10" s="5">
        <f>S9*Q9</f>
        <v>652.5</v>
      </c>
      <c r="E10" s="5">
        <f>T9*Q9</f>
        <v>990</v>
      </c>
      <c r="F10" s="5">
        <f>U9*Q9</f>
        <v>630</v>
      </c>
      <c r="G10" s="5">
        <f>V9*Q9</f>
        <v>648</v>
      </c>
      <c r="H10" s="5">
        <f>W9*Q9</f>
        <v>675</v>
      </c>
      <c r="I10" s="5">
        <f>X9*Q9</f>
        <v>706.5</v>
      </c>
      <c r="J10" s="5">
        <f>Y9*Q9</f>
        <v>720</v>
      </c>
      <c r="K10" s="5">
        <f>Z9*Q9</f>
        <v>652.5</v>
      </c>
      <c r="L10" s="5">
        <f>AA9*Q9</f>
        <v>985.5</v>
      </c>
      <c r="M10" s="5">
        <f>AB9*Q9</f>
        <v>675</v>
      </c>
      <c r="N10" s="5">
        <f>AC9*Q9</f>
        <v>652.5</v>
      </c>
      <c r="P10" s="1" t="s">
        <v>92</v>
      </c>
      <c r="Q10" s="4">
        <v>9</v>
      </c>
      <c r="R10" s="4">
        <v>60</v>
      </c>
      <c r="S10" s="4">
        <v>60</v>
      </c>
      <c r="T10" s="4">
        <v>139</v>
      </c>
      <c r="U10" s="4">
        <v>56</v>
      </c>
      <c r="V10" s="4">
        <v>65</v>
      </c>
      <c r="W10" s="4">
        <v>66</v>
      </c>
      <c r="X10" s="4">
        <v>63</v>
      </c>
      <c r="Y10" s="4">
        <v>68</v>
      </c>
      <c r="Z10" s="4">
        <v>62</v>
      </c>
      <c r="AA10" s="4">
        <v>187</v>
      </c>
      <c r="AB10" s="4">
        <v>60</v>
      </c>
      <c r="AC10" s="4">
        <v>63</v>
      </c>
    </row>
    <row r="11" spans="1:29" x14ac:dyDescent="0.25">
      <c r="A11" s="1" t="s">
        <v>100</v>
      </c>
      <c r="B11" s="5"/>
      <c r="C11" s="5">
        <f>Q10*R10</f>
        <v>540</v>
      </c>
      <c r="D11" s="5">
        <f>S10*Q10</f>
        <v>540</v>
      </c>
      <c r="E11" s="5">
        <f>T10*Q10</f>
        <v>1251</v>
      </c>
      <c r="F11" s="5">
        <f>U10*Q10</f>
        <v>504</v>
      </c>
      <c r="G11" s="5">
        <f>V10*Q10</f>
        <v>585</v>
      </c>
      <c r="H11" s="5">
        <f>W10*Q10</f>
        <v>594</v>
      </c>
      <c r="I11" s="5">
        <f>X10*Q10</f>
        <v>567</v>
      </c>
      <c r="J11" s="5">
        <f>Y10*Q10</f>
        <v>612</v>
      </c>
      <c r="K11" s="5">
        <f>Z10*Q10</f>
        <v>558</v>
      </c>
      <c r="L11" s="5">
        <f>AA10*Q10</f>
        <v>1683</v>
      </c>
      <c r="M11" s="5">
        <f>AB10*Q10</f>
        <v>540</v>
      </c>
      <c r="N11" s="5">
        <f>AC10*Q10</f>
        <v>567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25">
      <c r="A12" s="1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29" x14ac:dyDescent="0.25">
      <c r="A13" s="1" t="s">
        <v>13</v>
      </c>
      <c r="B13" s="5"/>
      <c r="C13" s="5">
        <v>0</v>
      </c>
      <c r="D13" s="5">
        <v>0</v>
      </c>
      <c r="E13" s="5">
        <v>500</v>
      </c>
      <c r="F13" s="5">
        <v>0</v>
      </c>
      <c r="G13" s="5">
        <v>0</v>
      </c>
      <c r="H13" s="5">
        <v>0</v>
      </c>
      <c r="I13" s="5">
        <v>500</v>
      </c>
      <c r="J13" s="5">
        <v>0</v>
      </c>
      <c r="K13" s="5">
        <v>500</v>
      </c>
      <c r="L13" s="5">
        <v>500</v>
      </c>
      <c r="M13" s="5">
        <v>0</v>
      </c>
      <c r="N13" s="5">
        <v>0</v>
      </c>
    </row>
    <row r="14" spans="1:29" x14ac:dyDescent="0.25">
      <c r="A14" s="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29" x14ac:dyDescent="0.25">
      <c r="A15" s="1" t="s">
        <v>14</v>
      </c>
      <c r="B15" s="5"/>
      <c r="C15" s="5">
        <v>0</v>
      </c>
      <c r="D15" s="5">
        <v>0</v>
      </c>
      <c r="E15" s="5">
        <v>0</v>
      </c>
      <c r="F15" s="5">
        <v>0</v>
      </c>
      <c r="G15" s="5">
        <v>400</v>
      </c>
      <c r="H15" s="5">
        <v>420</v>
      </c>
      <c r="I15" s="5">
        <v>400</v>
      </c>
      <c r="J15" s="5">
        <v>400</v>
      </c>
      <c r="K15" s="5">
        <v>450</v>
      </c>
      <c r="L15" s="5">
        <v>500</v>
      </c>
      <c r="M15" s="5">
        <v>0</v>
      </c>
      <c r="N15" s="5">
        <v>0</v>
      </c>
    </row>
    <row r="16" spans="1:29" x14ac:dyDescent="0.25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5.75" thickBot="1" x14ac:dyDescent="0.3">
      <c r="A17" s="37" t="s">
        <v>75</v>
      </c>
      <c r="B17" s="13">
        <f>SUM(C17:N17)</f>
        <v>44513.5</v>
      </c>
      <c r="C17" s="14">
        <f t="shared" ref="C17:N17" si="0">SUM(C6:C15)</f>
        <v>2775</v>
      </c>
      <c r="D17" s="14">
        <f t="shared" si="0"/>
        <v>2867.5</v>
      </c>
      <c r="E17" s="14">
        <f t="shared" si="0"/>
        <v>5546</v>
      </c>
      <c r="F17" s="14">
        <f t="shared" si="0"/>
        <v>2740</v>
      </c>
      <c r="G17" s="14">
        <f t="shared" si="0"/>
        <v>3312</v>
      </c>
      <c r="H17" s="14">
        <f t="shared" si="0"/>
        <v>3214</v>
      </c>
      <c r="I17" s="14">
        <f t="shared" si="0"/>
        <v>3813.5</v>
      </c>
      <c r="J17" s="14">
        <f t="shared" si="0"/>
        <v>3382</v>
      </c>
      <c r="K17" s="14">
        <f t="shared" si="0"/>
        <v>3835.5</v>
      </c>
      <c r="L17" s="14">
        <f>SUM(L6:L15)</f>
        <v>7393.5</v>
      </c>
      <c r="M17" s="14">
        <f t="shared" si="0"/>
        <v>2775</v>
      </c>
      <c r="N17" s="14">
        <f t="shared" si="0"/>
        <v>2859.5</v>
      </c>
    </row>
    <row r="18" spans="1:14" ht="15.75" thickTop="1" x14ac:dyDescent="0.25">
      <c r="A18" s="8" t="s">
        <v>76</v>
      </c>
      <c r="B18" s="40">
        <f>SUM(C18:N18)</f>
        <v>22256.75</v>
      </c>
      <c r="C18" s="12">
        <f t="shared" ref="C18:N18" si="1">C17*50%</f>
        <v>1387.5</v>
      </c>
      <c r="D18" s="12">
        <f t="shared" si="1"/>
        <v>1433.75</v>
      </c>
      <c r="E18" s="12">
        <f t="shared" si="1"/>
        <v>2773</v>
      </c>
      <c r="F18" s="12">
        <f t="shared" si="1"/>
        <v>1370</v>
      </c>
      <c r="G18" s="12">
        <f t="shared" si="1"/>
        <v>1656</v>
      </c>
      <c r="H18" s="12">
        <f t="shared" si="1"/>
        <v>1607</v>
      </c>
      <c r="I18" s="12">
        <f t="shared" si="1"/>
        <v>1906.75</v>
      </c>
      <c r="J18" s="12">
        <f t="shared" si="1"/>
        <v>1691</v>
      </c>
      <c r="K18" s="12">
        <f t="shared" si="1"/>
        <v>1917.75</v>
      </c>
      <c r="L18" s="12">
        <f t="shared" si="1"/>
        <v>3696.75</v>
      </c>
      <c r="M18" s="12">
        <f t="shared" si="1"/>
        <v>1387.5</v>
      </c>
      <c r="N18" s="12">
        <f t="shared" si="1"/>
        <v>1429.75</v>
      </c>
    </row>
    <row r="19" spans="1:14" x14ac:dyDescent="0.25">
      <c r="A19" s="8"/>
      <c r="B19" s="3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5.75" thickBot="1" x14ac:dyDescent="0.3">
      <c r="A20" s="8" t="s">
        <v>77</v>
      </c>
      <c r="B20" s="13">
        <f t="shared" ref="B20:N20" si="2">B17-B18</f>
        <v>22256.75</v>
      </c>
      <c r="C20" s="14">
        <f t="shared" si="2"/>
        <v>1387.5</v>
      </c>
      <c r="D20" s="14">
        <f t="shared" si="2"/>
        <v>1433.75</v>
      </c>
      <c r="E20" s="14">
        <f t="shared" si="2"/>
        <v>2773</v>
      </c>
      <c r="F20" s="14">
        <f t="shared" si="2"/>
        <v>1370</v>
      </c>
      <c r="G20" s="14">
        <f t="shared" si="2"/>
        <v>1656</v>
      </c>
      <c r="H20" s="14">
        <f t="shared" si="2"/>
        <v>1607</v>
      </c>
      <c r="I20" s="14">
        <f t="shared" si="2"/>
        <v>1906.75</v>
      </c>
      <c r="J20" s="14">
        <f t="shared" si="2"/>
        <v>1691</v>
      </c>
      <c r="K20" s="14">
        <f t="shared" si="2"/>
        <v>1917.75</v>
      </c>
      <c r="L20" s="14">
        <f t="shared" si="2"/>
        <v>3696.75</v>
      </c>
      <c r="M20" s="14">
        <f t="shared" si="2"/>
        <v>1387.5</v>
      </c>
      <c r="N20" s="14">
        <f t="shared" si="2"/>
        <v>1429.75</v>
      </c>
    </row>
    <row r="21" spans="1:14" ht="15.75" thickTop="1" x14ac:dyDescent="0.25">
      <c r="A21" s="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25">
      <c r="A22" s="9" t="s">
        <v>101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5">
      <c r="A23" s="46" t="s">
        <v>121</v>
      </c>
      <c r="B23" s="5"/>
      <c r="C23" s="5">
        <v>30</v>
      </c>
      <c r="D23" s="5">
        <v>30</v>
      </c>
      <c r="E23" s="5">
        <v>30</v>
      </c>
      <c r="F23" s="5">
        <v>30</v>
      </c>
      <c r="G23" s="5">
        <v>30</v>
      </c>
      <c r="H23" s="5">
        <v>30</v>
      </c>
      <c r="I23" s="5">
        <v>30</v>
      </c>
      <c r="J23" s="5">
        <v>30</v>
      </c>
      <c r="K23" s="5">
        <v>30</v>
      </c>
      <c r="L23" s="5">
        <v>30</v>
      </c>
      <c r="M23" s="5">
        <v>30</v>
      </c>
      <c r="N23" s="5">
        <v>30</v>
      </c>
    </row>
    <row r="24" spans="1:14" x14ac:dyDescent="0.25">
      <c r="A24" s="46" t="s">
        <v>119</v>
      </c>
      <c r="B24" s="5"/>
      <c r="C24" s="5">
        <v>0</v>
      </c>
      <c r="D24" s="5">
        <v>120</v>
      </c>
      <c r="E24" s="5">
        <v>0</v>
      </c>
      <c r="F24" s="5">
        <v>200</v>
      </c>
      <c r="G24" s="5">
        <v>0</v>
      </c>
      <c r="H24" s="5">
        <v>120</v>
      </c>
      <c r="I24" s="5">
        <v>0</v>
      </c>
      <c r="J24" s="5">
        <v>120</v>
      </c>
      <c r="K24" s="5">
        <v>0</v>
      </c>
      <c r="L24" s="5">
        <v>200</v>
      </c>
      <c r="M24" s="5">
        <v>0</v>
      </c>
      <c r="N24" s="5">
        <v>120</v>
      </c>
    </row>
    <row r="25" spans="1:14" x14ac:dyDescent="0.25">
      <c r="A25" s="46" t="s">
        <v>120</v>
      </c>
      <c r="B25" s="5"/>
      <c r="C25" s="5">
        <v>50</v>
      </c>
      <c r="D25" s="5">
        <v>80</v>
      </c>
      <c r="E25" s="5">
        <v>50</v>
      </c>
      <c r="F25" s="5">
        <v>50</v>
      </c>
      <c r="G25" s="5">
        <v>50</v>
      </c>
      <c r="H25" s="5">
        <v>50</v>
      </c>
      <c r="I25" s="5">
        <v>50</v>
      </c>
      <c r="J25" s="5">
        <v>50</v>
      </c>
      <c r="K25" s="5">
        <v>50</v>
      </c>
      <c r="L25" s="5">
        <v>80</v>
      </c>
      <c r="M25" s="5">
        <v>50</v>
      </c>
      <c r="N25" s="5">
        <v>50</v>
      </c>
    </row>
    <row r="26" spans="1:14" x14ac:dyDescent="0.25">
      <c r="A26" s="1" t="s">
        <v>56</v>
      </c>
      <c r="B26" s="5"/>
      <c r="C26" s="5">
        <v>0</v>
      </c>
      <c r="D26" s="5">
        <v>0</v>
      </c>
      <c r="E26" s="5">
        <v>0</v>
      </c>
      <c r="F26" s="5">
        <v>0</v>
      </c>
      <c r="G26" s="5">
        <v>50</v>
      </c>
      <c r="H26" s="5">
        <v>50</v>
      </c>
      <c r="I26" s="5">
        <v>50</v>
      </c>
      <c r="J26" s="5">
        <v>50</v>
      </c>
      <c r="K26" s="5">
        <v>50</v>
      </c>
      <c r="L26" s="5">
        <v>50</v>
      </c>
      <c r="M26" s="5">
        <v>0</v>
      </c>
      <c r="N26" s="5">
        <v>0</v>
      </c>
    </row>
    <row r="27" spans="1:14" ht="15.75" thickBot="1" x14ac:dyDescent="0.3">
      <c r="A27" s="8" t="s">
        <v>102</v>
      </c>
      <c r="B27" s="13">
        <f>SUM(C27:N27)</f>
        <v>2200</v>
      </c>
      <c r="C27" s="14">
        <f t="shared" ref="C27:N27" si="3">SUM(C23:C26)</f>
        <v>80</v>
      </c>
      <c r="D27" s="14">
        <f t="shared" si="3"/>
        <v>230</v>
      </c>
      <c r="E27" s="14">
        <f t="shared" si="3"/>
        <v>80</v>
      </c>
      <c r="F27" s="14">
        <f t="shared" si="3"/>
        <v>280</v>
      </c>
      <c r="G27" s="14">
        <f t="shared" si="3"/>
        <v>130</v>
      </c>
      <c r="H27" s="14">
        <f t="shared" si="3"/>
        <v>250</v>
      </c>
      <c r="I27" s="14">
        <f t="shared" si="3"/>
        <v>130</v>
      </c>
      <c r="J27" s="14">
        <f t="shared" si="3"/>
        <v>250</v>
      </c>
      <c r="K27" s="14">
        <f t="shared" si="3"/>
        <v>130</v>
      </c>
      <c r="L27" s="14">
        <f t="shared" si="3"/>
        <v>360</v>
      </c>
      <c r="M27" s="14">
        <f t="shared" si="3"/>
        <v>80</v>
      </c>
      <c r="N27" s="14">
        <f t="shared" si="3"/>
        <v>200</v>
      </c>
    </row>
    <row r="28" spans="1:14" ht="15.75" thickTop="1" x14ac:dyDescent="0.25">
      <c r="A28" s="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x14ac:dyDescent="0.25">
      <c r="A29" s="8" t="s">
        <v>52</v>
      </c>
      <c r="B29" s="7">
        <f t="shared" ref="B29:N29" si="4">B20-B27</f>
        <v>20056.75</v>
      </c>
      <c r="C29" s="5">
        <f t="shared" si="4"/>
        <v>1307.5</v>
      </c>
      <c r="D29" s="5">
        <f t="shared" si="4"/>
        <v>1203.75</v>
      </c>
      <c r="E29" s="5">
        <f t="shared" si="4"/>
        <v>2693</v>
      </c>
      <c r="F29" s="5">
        <f t="shared" si="4"/>
        <v>1090</v>
      </c>
      <c r="G29" s="5">
        <f t="shared" si="4"/>
        <v>1526</v>
      </c>
      <c r="H29" s="5">
        <f t="shared" si="4"/>
        <v>1357</v>
      </c>
      <c r="I29" s="5">
        <f t="shared" si="4"/>
        <v>1776.75</v>
      </c>
      <c r="J29" s="5">
        <f t="shared" si="4"/>
        <v>1441</v>
      </c>
      <c r="K29" s="5">
        <f t="shared" si="4"/>
        <v>1787.75</v>
      </c>
      <c r="L29" s="5">
        <f t="shared" si="4"/>
        <v>3336.75</v>
      </c>
      <c r="M29" s="5">
        <f t="shared" si="4"/>
        <v>1307.5</v>
      </c>
      <c r="N29" s="5">
        <f t="shared" si="4"/>
        <v>1229.75</v>
      </c>
    </row>
    <row r="30" spans="1:14" ht="15.75" thickBot="1" x14ac:dyDescent="0.3">
      <c r="A30" s="8" t="s">
        <v>27</v>
      </c>
      <c r="B30" s="17">
        <f t="shared" ref="B30:N30" si="5">B29*13%</f>
        <v>2607.3775000000001</v>
      </c>
      <c r="C30" s="5">
        <f>C29*13%</f>
        <v>169.97499999999999</v>
      </c>
      <c r="D30" s="5">
        <f>D29*13%</f>
        <v>156.48750000000001</v>
      </c>
      <c r="E30" s="5">
        <f t="shared" si="5"/>
        <v>350.09000000000003</v>
      </c>
      <c r="F30" s="5">
        <f t="shared" si="5"/>
        <v>141.70000000000002</v>
      </c>
      <c r="G30" s="5">
        <f t="shared" si="5"/>
        <v>198.38</v>
      </c>
      <c r="H30" s="5">
        <f t="shared" si="5"/>
        <v>176.41</v>
      </c>
      <c r="I30" s="5">
        <f t="shared" si="5"/>
        <v>230.97750000000002</v>
      </c>
      <c r="J30" s="5">
        <f t="shared" si="5"/>
        <v>187.33</v>
      </c>
      <c r="K30" s="5">
        <f t="shared" si="5"/>
        <v>232.4075</v>
      </c>
      <c r="L30" s="5">
        <f t="shared" si="5"/>
        <v>433.77750000000003</v>
      </c>
      <c r="M30" s="5">
        <f t="shared" si="5"/>
        <v>169.97499999999999</v>
      </c>
      <c r="N30" s="5">
        <f t="shared" si="5"/>
        <v>159.86750000000001</v>
      </c>
    </row>
    <row r="31" spans="1:14" ht="15.75" thickBot="1" x14ac:dyDescent="0.3">
      <c r="A31" s="15" t="s">
        <v>55</v>
      </c>
      <c r="B31" s="18">
        <f>B29-B30</f>
        <v>17449.372500000001</v>
      </c>
      <c r="C31" s="19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3" spans="1:2" x14ac:dyDescent="0.25">
      <c r="A33" s="31"/>
      <c r="B33" s="32"/>
    </row>
    <row r="34" spans="1:2" x14ac:dyDescent="0.25">
      <c r="A34" s="29" t="s">
        <v>61</v>
      </c>
      <c r="B34" s="30">
        <v>0.13</v>
      </c>
    </row>
  </sheetData>
  <mergeCells count="2">
    <mergeCell ref="A1:N1"/>
    <mergeCell ref="R1:A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selection activeCell="B12" sqref="B12"/>
    </sheetView>
  </sheetViews>
  <sheetFormatPr defaultRowHeight="15" x14ac:dyDescent="0.25"/>
  <cols>
    <col min="1" max="1" width="34.42578125" customWidth="1"/>
    <col min="2" max="2" width="15.85546875" bestFit="1" customWidth="1"/>
    <col min="3" max="4" width="10.28515625" bestFit="1" customWidth="1"/>
    <col min="5" max="5" width="11.28515625" bestFit="1" customWidth="1"/>
    <col min="6" max="10" width="10.28515625" bestFit="1" customWidth="1"/>
    <col min="11" max="11" width="10.85546875" bestFit="1" customWidth="1"/>
    <col min="12" max="12" width="11.28515625" bestFit="1" customWidth="1"/>
    <col min="13" max="13" width="10.42578125" bestFit="1" customWidth="1"/>
    <col min="14" max="14" width="10.5703125" bestFit="1" customWidth="1"/>
    <col min="16" max="16" width="26" bestFit="1" customWidth="1"/>
    <col min="17" max="17" width="16.7109375" bestFit="1" customWidth="1"/>
    <col min="19" max="19" width="10" bestFit="1" customWidth="1"/>
    <col min="26" max="26" width="11.5703125" bestFit="1" customWidth="1"/>
    <col min="28" max="28" width="11.140625" bestFit="1" customWidth="1"/>
    <col min="29" max="29" width="10.85546875" bestFit="1" customWidth="1"/>
  </cols>
  <sheetData>
    <row r="1" spans="1:30" ht="15.75" x14ac:dyDescent="0.25">
      <c r="A1" s="89" t="s">
        <v>39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R1" s="90" t="s">
        <v>98</v>
      </c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</row>
    <row r="2" spans="1:30" x14ac:dyDescent="0.25">
      <c r="A2" s="9" t="s">
        <v>28</v>
      </c>
      <c r="B2" s="9" t="s">
        <v>31</v>
      </c>
      <c r="C2" s="9" t="s">
        <v>15</v>
      </c>
      <c r="D2" s="9" t="s">
        <v>16</v>
      </c>
      <c r="E2" s="9" t="s">
        <v>17</v>
      </c>
      <c r="F2" s="9" t="s">
        <v>18</v>
      </c>
      <c r="G2" s="9" t="s">
        <v>19</v>
      </c>
      <c r="H2" s="9" t="s">
        <v>20</v>
      </c>
      <c r="I2" s="9" t="s">
        <v>21</v>
      </c>
      <c r="J2" s="9" t="s">
        <v>22</v>
      </c>
      <c r="K2" s="9" t="s">
        <v>23</v>
      </c>
      <c r="L2" s="9" t="s">
        <v>24</v>
      </c>
      <c r="M2" s="9" t="s">
        <v>25</v>
      </c>
      <c r="N2" s="9" t="s">
        <v>26</v>
      </c>
      <c r="P2" s="1" t="s">
        <v>79</v>
      </c>
      <c r="Q2" s="1" t="s">
        <v>90</v>
      </c>
      <c r="R2" s="1" t="s">
        <v>93</v>
      </c>
      <c r="S2" s="1" t="s">
        <v>94</v>
      </c>
      <c r="T2" s="1" t="s">
        <v>80</v>
      </c>
      <c r="U2" s="1" t="s">
        <v>81</v>
      </c>
      <c r="V2" s="1" t="s">
        <v>82</v>
      </c>
      <c r="W2" s="1" t="s">
        <v>83</v>
      </c>
      <c r="X2" s="1" t="s">
        <v>84</v>
      </c>
      <c r="Y2" s="1" t="s">
        <v>85</v>
      </c>
      <c r="Z2" s="1" t="s">
        <v>86</v>
      </c>
      <c r="AA2" s="1" t="s">
        <v>87</v>
      </c>
      <c r="AB2" s="1" t="s">
        <v>88</v>
      </c>
      <c r="AC2" s="1" t="s">
        <v>89</v>
      </c>
    </row>
    <row r="3" spans="1:30" x14ac:dyDescent="0.25">
      <c r="A3" s="88"/>
      <c r="B3" s="9"/>
      <c r="C3" s="9"/>
      <c r="D3" s="9"/>
      <c r="E3" s="9" t="s">
        <v>11</v>
      </c>
      <c r="F3" s="9"/>
      <c r="G3" s="9"/>
      <c r="H3" s="9"/>
      <c r="I3" s="9"/>
      <c r="J3" s="9"/>
      <c r="K3" s="9"/>
      <c r="L3" s="9" t="s">
        <v>12</v>
      </c>
      <c r="M3" s="9"/>
      <c r="N3" s="9"/>
      <c r="P3" s="1"/>
      <c r="Q3" s="1"/>
      <c r="R3" s="1"/>
      <c r="S3" s="1"/>
      <c r="T3" s="1" t="s">
        <v>95</v>
      </c>
      <c r="U3" s="1"/>
      <c r="V3" s="1"/>
      <c r="W3" s="1"/>
      <c r="X3" s="1"/>
      <c r="Y3" s="1"/>
      <c r="Z3" s="1"/>
      <c r="AA3" s="1" t="s">
        <v>96</v>
      </c>
      <c r="AB3" s="1"/>
      <c r="AC3" s="1"/>
    </row>
    <row r="4" spans="1:30" x14ac:dyDescent="0.25">
      <c r="A4" s="8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1" t="s">
        <v>103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3"/>
    </row>
    <row r="5" spans="1:30" x14ac:dyDescent="0.25">
      <c r="A5" s="1" t="s">
        <v>29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P5" s="1" t="s">
        <v>91</v>
      </c>
      <c r="Q5" s="4">
        <v>7</v>
      </c>
      <c r="R5" s="4">
        <v>300</v>
      </c>
      <c r="S5" s="4">
        <v>320</v>
      </c>
      <c r="T5" s="4">
        <v>450</v>
      </c>
      <c r="U5" s="4">
        <v>340</v>
      </c>
      <c r="V5" s="4">
        <v>298</v>
      </c>
      <c r="W5" s="4">
        <v>300</v>
      </c>
      <c r="X5" s="4">
        <v>320</v>
      </c>
      <c r="Y5" s="4">
        <v>345</v>
      </c>
      <c r="Z5" s="4">
        <v>298</v>
      </c>
      <c r="AA5" s="4">
        <v>487</v>
      </c>
      <c r="AB5" s="4">
        <v>298</v>
      </c>
      <c r="AC5" s="4">
        <v>395</v>
      </c>
      <c r="AD5" s="3"/>
    </row>
    <row r="6" spans="1:30" x14ac:dyDescent="0.25">
      <c r="A6" s="1" t="s">
        <v>91</v>
      </c>
      <c r="B6" s="1"/>
      <c r="C6" s="5">
        <f>R5*Q5</f>
        <v>2100</v>
      </c>
      <c r="D6" s="5">
        <f>S5*Q5</f>
        <v>2240</v>
      </c>
      <c r="E6" s="5">
        <f>T5*Q5</f>
        <v>3150</v>
      </c>
      <c r="F6" s="5">
        <f>U5*Q5</f>
        <v>2380</v>
      </c>
      <c r="G6" s="5">
        <f>V5*Q5</f>
        <v>2086</v>
      </c>
      <c r="H6" s="5">
        <f>W5*Q5</f>
        <v>2100</v>
      </c>
      <c r="I6" s="5">
        <f>X5*Q5</f>
        <v>2240</v>
      </c>
      <c r="J6" s="5">
        <f>Y5*Q5</f>
        <v>2415</v>
      </c>
      <c r="K6" s="5">
        <f>Z5*Q5</f>
        <v>2086</v>
      </c>
      <c r="L6" s="5">
        <f>AA5*Q5</f>
        <v>3409</v>
      </c>
      <c r="M6" s="5">
        <f>AB5*Q5</f>
        <v>2086</v>
      </c>
      <c r="N6" s="5">
        <f>AC5*Q5</f>
        <v>2765</v>
      </c>
      <c r="P6" s="1" t="s">
        <v>92</v>
      </c>
      <c r="Q6" s="4">
        <v>12</v>
      </c>
      <c r="R6" s="4">
        <v>140</v>
      </c>
      <c r="S6" s="4">
        <v>160</v>
      </c>
      <c r="T6" s="4">
        <v>368</v>
      </c>
      <c r="U6" s="4">
        <v>135</v>
      </c>
      <c r="V6" s="4">
        <v>176</v>
      </c>
      <c r="W6" s="4">
        <v>140</v>
      </c>
      <c r="X6" s="4">
        <v>160</v>
      </c>
      <c r="Y6" s="4">
        <v>139</v>
      </c>
      <c r="Z6" s="4">
        <v>176</v>
      </c>
      <c r="AA6" s="4">
        <v>387</v>
      </c>
      <c r="AB6" s="4">
        <v>176</v>
      </c>
      <c r="AC6" s="4">
        <v>200</v>
      </c>
      <c r="AD6" s="3"/>
    </row>
    <row r="7" spans="1:30" x14ac:dyDescent="0.25">
      <c r="A7" s="1" t="s">
        <v>100</v>
      </c>
      <c r="B7" s="1"/>
      <c r="C7" s="5">
        <f>R6*Q6</f>
        <v>1680</v>
      </c>
      <c r="D7" s="5">
        <f>S6*Q6</f>
        <v>1920</v>
      </c>
      <c r="E7" s="5">
        <f>T6*Q6</f>
        <v>4416</v>
      </c>
      <c r="F7" s="5">
        <f>U6*Q6</f>
        <v>1620</v>
      </c>
      <c r="G7" s="5">
        <f>V6*Q6</f>
        <v>2112</v>
      </c>
      <c r="H7" s="5">
        <f>W6*Q6</f>
        <v>1680</v>
      </c>
      <c r="I7" s="5">
        <f>X6*Q6</f>
        <v>1920</v>
      </c>
      <c r="J7" s="5">
        <f>Y6*Q6</f>
        <v>1668</v>
      </c>
      <c r="K7" s="5">
        <f>Z6*Q6</f>
        <v>2112</v>
      </c>
      <c r="L7" s="5">
        <f>AA6*Q6</f>
        <v>4644</v>
      </c>
      <c r="M7" s="5">
        <f>AB6*Q6</f>
        <v>2112</v>
      </c>
      <c r="N7" s="5">
        <f>AC6*Q6</f>
        <v>2400</v>
      </c>
      <c r="P7" s="1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3"/>
    </row>
    <row r="8" spans="1:30" x14ac:dyDescent="0.25">
      <c r="A8" s="1"/>
      <c r="B8" s="1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P8" s="1" t="s">
        <v>30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3"/>
    </row>
    <row r="9" spans="1:30" x14ac:dyDescent="0.25">
      <c r="A9" s="1" t="s">
        <v>30</v>
      </c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P9" s="1" t="s">
        <v>91</v>
      </c>
      <c r="Q9" s="4">
        <v>5</v>
      </c>
      <c r="R9" s="4">
        <v>320</v>
      </c>
      <c r="S9" s="4">
        <v>323</v>
      </c>
      <c r="T9" s="4">
        <v>435</v>
      </c>
      <c r="U9" s="4">
        <v>333</v>
      </c>
      <c r="V9" s="4">
        <v>323</v>
      </c>
      <c r="W9" s="4">
        <v>320</v>
      </c>
      <c r="X9" s="4">
        <v>323</v>
      </c>
      <c r="Y9" s="4">
        <v>333</v>
      </c>
      <c r="Z9" s="4">
        <v>354</v>
      </c>
      <c r="AA9" s="4">
        <v>456</v>
      </c>
      <c r="AB9" s="4">
        <v>333</v>
      </c>
      <c r="AC9" s="4">
        <v>299</v>
      </c>
      <c r="AD9" s="3"/>
    </row>
    <row r="10" spans="1:30" x14ac:dyDescent="0.25">
      <c r="A10" s="1" t="s">
        <v>91</v>
      </c>
      <c r="B10" s="1"/>
      <c r="C10" s="5">
        <f>R9*Q9</f>
        <v>1600</v>
      </c>
      <c r="D10" s="5">
        <f>S9*Q9</f>
        <v>1615</v>
      </c>
      <c r="E10" s="5">
        <f>T9*Q9</f>
        <v>2175</v>
      </c>
      <c r="F10" s="5">
        <f>U9*Q9</f>
        <v>1665</v>
      </c>
      <c r="G10" s="5">
        <f>V9*Q9</f>
        <v>1615</v>
      </c>
      <c r="H10" s="5">
        <f>W9*Q9</f>
        <v>1600</v>
      </c>
      <c r="I10" s="5">
        <f>X9*Q9</f>
        <v>1615</v>
      </c>
      <c r="J10" s="5">
        <f>Y9*Q9</f>
        <v>1665</v>
      </c>
      <c r="K10" s="5">
        <f>Z9*Q9</f>
        <v>1770</v>
      </c>
      <c r="L10" s="5">
        <f>AA9*Q9</f>
        <v>2280</v>
      </c>
      <c r="M10" s="5">
        <f>AB9*Q9</f>
        <v>1665</v>
      </c>
      <c r="N10" s="5">
        <f>AC9*Q9</f>
        <v>1495</v>
      </c>
      <c r="P10" s="1" t="s">
        <v>92</v>
      </c>
      <c r="Q10" s="4">
        <v>10</v>
      </c>
      <c r="R10" s="4">
        <v>135</v>
      </c>
      <c r="S10" s="4">
        <v>120</v>
      </c>
      <c r="T10" s="4">
        <v>367</v>
      </c>
      <c r="U10" s="4">
        <v>130</v>
      </c>
      <c r="V10" s="4">
        <v>165</v>
      </c>
      <c r="W10" s="4">
        <v>135</v>
      </c>
      <c r="X10" s="4">
        <v>124</v>
      </c>
      <c r="Y10" s="4">
        <v>167</v>
      </c>
      <c r="Z10" s="4">
        <v>129</v>
      </c>
      <c r="AA10" s="4">
        <v>399</v>
      </c>
      <c r="AB10" s="4">
        <v>165</v>
      </c>
      <c r="AC10" s="4">
        <v>123</v>
      </c>
      <c r="AD10" s="3"/>
    </row>
    <row r="11" spans="1:30" x14ac:dyDescent="0.25">
      <c r="A11" s="1" t="s">
        <v>92</v>
      </c>
      <c r="B11" s="1"/>
      <c r="C11" s="5">
        <f>R10*Q10</f>
        <v>1350</v>
      </c>
      <c r="D11" s="5">
        <f>S10*Q10</f>
        <v>1200</v>
      </c>
      <c r="E11" s="6">
        <f>T10*Q10</f>
        <v>3670</v>
      </c>
      <c r="F11" s="5">
        <f>U10*Q10</f>
        <v>1300</v>
      </c>
      <c r="G11" s="5">
        <f>V10*Q10</f>
        <v>1650</v>
      </c>
      <c r="H11" s="5">
        <f>W10*Q10</f>
        <v>1350</v>
      </c>
      <c r="I11" s="5">
        <f>X10*Q10</f>
        <v>1240</v>
      </c>
      <c r="J11" s="5">
        <f>Y10*Q10</f>
        <v>1670</v>
      </c>
      <c r="K11" s="5">
        <f>Z10*Q10</f>
        <v>1290</v>
      </c>
      <c r="L11" s="5">
        <f>AA10*Q10</f>
        <v>3990</v>
      </c>
      <c r="M11" s="5">
        <f>AB10*Q10</f>
        <v>1650</v>
      </c>
      <c r="N11" s="5">
        <f>AC10*Q10</f>
        <v>1230</v>
      </c>
      <c r="P11" s="1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3"/>
    </row>
    <row r="12" spans="1:30" x14ac:dyDescent="0.25">
      <c r="A12" s="1"/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P12" s="3"/>
    </row>
    <row r="13" spans="1:30" x14ac:dyDescent="0.25">
      <c r="A13" s="1" t="s">
        <v>13</v>
      </c>
      <c r="B13" s="1"/>
      <c r="C13" s="5">
        <v>500</v>
      </c>
      <c r="D13" s="5">
        <v>1000</v>
      </c>
      <c r="E13" s="5">
        <v>1000</v>
      </c>
      <c r="F13" s="5">
        <v>500</v>
      </c>
      <c r="G13" s="5">
        <v>500</v>
      </c>
      <c r="H13" s="5">
        <v>500</v>
      </c>
      <c r="I13" s="5">
        <v>500</v>
      </c>
      <c r="J13" s="5">
        <v>500</v>
      </c>
      <c r="K13" s="5">
        <v>500</v>
      </c>
      <c r="L13" s="5">
        <v>1000</v>
      </c>
      <c r="M13" s="5">
        <v>1000</v>
      </c>
      <c r="N13" s="5">
        <v>500</v>
      </c>
    </row>
    <row r="14" spans="1:30" x14ac:dyDescent="0.25">
      <c r="A14" s="1"/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30" x14ac:dyDescent="0.25">
      <c r="A15" s="1" t="s">
        <v>14</v>
      </c>
      <c r="B15" s="1"/>
      <c r="C15" s="5">
        <v>0</v>
      </c>
      <c r="D15" s="5">
        <v>0</v>
      </c>
      <c r="E15" s="5">
        <v>0</v>
      </c>
      <c r="F15" s="5">
        <v>0</v>
      </c>
      <c r="G15" s="5">
        <v>500</v>
      </c>
      <c r="H15" s="5">
        <v>500</v>
      </c>
      <c r="I15" s="5">
        <v>700</v>
      </c>
      <c r="J15" s="5">
        <v>700</v>
      </c>
      <c r="K15" s="5">
        <v>800</v>
      </c>
      <c r="L15" s="5">
        <v>1000</v>
      </c>
      <c r="M15" s="5">
        <v>0</v>
      </c>
      <c r="N15" s="5">
        <v>0</v>
      </c>
    </row>
    <row r="16" spans="1:30" x14ac:dyDescent="0.25">
      <c r="A16" s="1"/>
      <c r="B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5.75" thickBot="1" x14ac:dyDescent="0.3">
      <c r="A17" s="8" t="s">
        <v>75</v>
      </c>
      <c r="B17" s="13">
        <f>SUM(C17:N17)</f>
        <v>111891</v>
      </c>
      <c r="C17" s="14">
        <f t="shared" ref="C17:N17" si="0">C6+C7+C10+C11+C13+C15</f>
        <v>7230</v>
      </c>
      <c r="D17" s="14">
        <f t="shared" si="0"/>
        <v>7975</v>
      </c>
      <c r="E17" s="14">
        <f t="shared" si="0"/>
        <v>14411</v>
      </c>
      <c r="F17" s="14">
        <f t="shared" si="0"/>
        <v>7465</v>
      </c>
      <c r="G17" s="14">
        <f t="shared" si="0"/>
        <v>8463</v>
      </c>
      <c r="H17" s="14">
        <f t="shared" si="0"/>
        <v>7730</v>
      </c>
      <c r="I17" s="14">
        <f t="shared" si="0"/>
        <v>8215</v>
      </c>
      <c r="J17" s="14">
        <f t="shared" si="0"/>
        <v>8618</v>
      </c>
      <c r="K17" s="14">
        <f t="shared" si="0"/>
        <v>8558</v>
      </c>
      <c r="L17" s="14">
        <f t="shared" si="0"/>
        <v>16323</v>
      </c>
      <c r="M17" s="14">
        <f t="shared" si="0"/>
        <v>8513</v>
      </c>
      <c r="N17" s="14">
        <f t="shared" si="0"/>
        <v>8390</v>
      </c>
    </row>
    <row r="18" spans="1:14" ht="15.75" thickTop="1" x14ac:dyDescent="0.25">
      <c r="A18" s="8" t="s">
        <v>76</v>
      </c>
      <c r="B18" s="40">
        <f>SUM(C18:N18)</f>
        <v>55945.5</v>
      </c>
      <c r="C18" s="47">
        <f t="shared" ref="C18:N18" si="1">C17*50%</f>
        <v>3615</v>
      </c>
      <c r="D18" s="47">
        <f t="shared" si="1"/>
        <v>3987.5</v>
      </c>
      <c r="E18" s="47">
        <f t="shared" si="1"/>
        <v>7205.5</v>
      </c>
      <c r="F18" s="47">
        <f t="shared" si="1"/>
        <v>3732.5</v>
      </c>
      <c r="G18" s="47">
        <f t="shared" si="1"/>
        <v>4231.5</v>
      </c>
      <c r="H18" s="47">
        <f t="shared" si="1"/>
        <v>3865</v>
      </c>
      <c r="I18" s="47">
        <f t="shared" si="1"/>
        <v>4107.5</v>
      </c>
      <c r="J18" s="47">
        <f t="shared" si="1"/>
        <v>4309</v>
      </c>
      <c r="K18" s="47">
        <f t="shared" si="1"/>
        <v>4279</v>
      </c>
      <c r="L18" s="47">
        <f t="shared" si="1"/>
        <v>8161.5</v>
      </c>
      <c r="M18" s="47">
        <f t="shared" si="1"/>
        <v>4256.5</v>
      </c>
      <c r="N18" s="47">
        <f t="shared" si="1"/>
        <v>4195</v>
      </c>
    </row>
    <row r="19" spans="1:14" x14ac:dyDescent="0.25">
      <c r="A19" s="8"/>
      <c r="B19" s="3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5.75" thickBot="1" x14ac:dyDescent="0.3">
      <c r="A20" s="8" t="s">
        <v>77</v>
      </c>
      <c r="B20" s="13">
        <f t="shared" ref="B20:N20" si="2">B17-B18</f>
        <v>55945.5</v>
      </c>
      <c r="C20" s="14">
        <f t="shared" si="2"/>
        <v>3615</v>
      </c>
      <c r="D20" s="14">
        <f t="shared" si="2"/>
        <v>3987.5</v>
      </c>
      <c r="E20" s="14">
        <f t="shared" si="2"/>
        <v>7205.5</v>
      </c>
      <c r="F20" s="14">
        <f t="shared" si="2"/>
        <v>3732.5</v>
      </c>
      <c r="G20" s="14">
        <f t="shared" si="2"/>
        <v>4231.5</v>
      </c>
      <c r="H20" s="14">
        <f t="shared" si="2"/>
        <v>3865</v>
      </c>
      <c r="I20" s="14">
        <f t="shared" si="2"/>
        <v>4107.5</v>
      </c>
      <c r="J20" s="14">
        <f t="shared" si="2"/>
        <v>4309</v>
      </c>
      <c r="K20" s="14">
        <f t="shared" si="2"/>
        <v>4279</v>
      </c>
      <c r="L20" s="14">
        <f t="shared" si="2"/>
        <v>8161.5</v>
      </c>
      <c r="M20" s="14">
        <f t="shared" si="2"/>
        <v>4256.5</v>
      </c>
      <c r="N20" s="14">
        <f t="shared" si="2"/>
        <v>4195</v>
      </c>
    </row>
    <row r="21" spans="1:14" ht="15.75" thickTop="1" x14ac:dyDescent="0.25">
      <c r="A21" s="8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25">
      <c r="A22" s="9" t="s">
        <v>101</v>
      </c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5">
      <c r="A23" s="46" t="s">
        <v>121</v>
      </c>
      <c r="B23" s="1"/>
      <c r="C23" s="5">
        <v>45</v>
      </c>
      <c r="D23" s="5">
        <v>45</v>
      </c>
      <c r="E23" s="5">
        <v>45</v>
      </c>
      <c r="F23" s="5">
        <v>45</v>
      </c>
      <c r="G23" s="5">
        <v>45</v>
      </c>
      <c r="H23" s="5">
        <v>45</v>
      </c>
      <c r="I23" s="5">
        <v>45</v>
      </c>
      <c r="J23" s="5">
        <v>45</v>
      </c>
      <c r="K23" s="5">
        <v>45</v>
      </c>
      <c r="L23" s="5">
        <v>45</v>
      </c>
      <c r="M23" s="5">
        <v>45</v>
      </c>
      <c r="N23" s="5">
        <v>45</v>
      </c>
    </row>
    <row r="24" spans="1:14" x14ac:dyDescent="0.25">
      <c r="A24" s="46" t="s">
        <v>122</v>
      </c>
      <c r="B24" s="1"/>
      <c r="C24" s="5">
        <v>0</v>
      </c>
      <c r="D24" s="5">
        <v>140</v>
      </c>
      <c r="E24" s="5">
        <v>0</v>
      </c>
      <c r="F24" s="5">
        <v>225</v>
      </c>
      <c r="G24" s="5">
        <v>0</v>
      </c>
      <c r="H24" s="5">
        <v>140</v>
      </c>
      <c r="I24" s="5">
        <v>0</v>
      </c>
      <c r="J24" s="5">
        <v>140</v>
      </c>
      <c r="K24" s="5">
        <v>0</v>
      </c>
      <c r="L24" s="5">
        <v>140</v>
      </c>
      <c r="M24" s="5">
        <v>0</v>
      </c>
      <c r="N24" s="5">
        <v>140</v>
      </c>
    </row>
    <row r="25" spans="1:14" x14ac:dyDescent="0.25">
      <c r="A25" s="46" t="s">
        <v>120</v>
      </c>
      <c r="B25" s="1"/>
      <c r="C25" s="5">
        <v>20</v>
      </c>
      <c r="D25" s="5">
        <v>50</v>
      </c>
      <c r="E25" s="5">
        <v>30</v>
      </c>
      <c r="F25" s="5">
        <v>20</v>
      </c>
      <c r="G25" s="5">
        <v>20</v>
      </c>
      <c r="H25" s="5">
        <v>20</v>
      </c>
      <c r="I25" s="5">
        <v>30</v>
      </c>
      <c r="J25" s="5">
        <v>25</v>
      </c>
      <c r="K25" s="5">
        <v>25</v>
      </c>
      <c r="L25" s="5">
        <v>50</v>
      </c>
      <c r="M25" s="5">
        <v>30</v>
      </c>
      <c r="N25" s="5">
        <v>34</v>
      </c>
    </row>
    <row r="26" spans="1:14" x14ac:dyDescent="0.25">
      <c r="A26" s="1" t="s">
        <v>50</v>
      </c>
      <c r="B26" s="1"/>
      <c r="C26" s="5">
        <v>0</v>
      </c>
      <c r="D26" s="5">
        <v>0</v>
      </c>
      <c r="E26" s="5">
        <v>0</v>
      </c>
      <c r="F26" s="5">
        <v>0</v>
      </c>
      <c r="G26" s="5">
        <v>50</v>
      </c>
      <c r="H26" s="5">
        <v>50</v>
      </c>
      <c r="I26" s="5">
        <v>50</v>
      </c>
      <c r="J26" s="5">
        <v>50</v>
      </c>
      <c r="K26" s="5">
        <v>50</v>
      </c>
      <c r="L26" s="5">
        <v>50</v>
      </c>
      <c r="M26" s="5">
        <v>0</v>
      </c>
      <c r="N26" s="5">
        <v>0</v>
      </c>
    </row>
    <row r="27" spans="1:14" ht="15.75" thickBot="1" x14ac:dyDescent="0.3">
      <c r="A27" s="8" t="s">
        <v>102</v>
      </c>
      <c r="B27" s="13">
        <f>SUM(C27:N27)</f>
        <v>2119</v>
      </c>
      <c r="C27" s="14">
        <f t="shared" ref="C27:N27" si="3">SUM(C23:C26)</f>
        <v>65</v>
      </c>
      <c r="D27" s="14">
        <f t="shared" si="3"/>
        <v>235</v>
      </c>
      <c r="E27" s="14">
        <f t="shared" si="3"/>
        <v>75</v>
      </c>
      <c r="F27" s="14">
        <f t="shared" si="3"/>
        <v>290</v>
      </c>
      <c r="G27" s="14">
        <f t="shared" si="3"/>
        <v>115</v>
      </c>
      <c r="H27" s="14">
        <f t="shared" si="3"/>
        <v>255</v>
      </c>
      <c r="I27" s="14">
        <f t="shared" si="3"/>
        <v>125</v>
      </c>
      <c r="J27" s="14">
        <f t="shared" si="3"/>
        <v>260</v>
      </c>
      <c r="K27" s="14">
        <f t="shared" si="3"/>
        <v>120</v>
      </c>
      <c r="L27" s="14">
        <f t="shared" si="3"/>
        <v>285</v>
      </c>
      <c r="M27" s="14">
        <f t="shared" si="3"/>
        <v>75</v>
      </c>
      <c r="N27" s="14">
        <f t="shared" si="3"/>
        <v>219</v>
      </c>
    </row>
    <row r="28" spans="1:14" ht="15.75" thickTop="1" x14ac:dyDescent="0.25">
      <c r="A28" s="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25">
      <c r="A29" s="8" t="s">
        <v>52</v>
      </c>
      <c r="B29" s="7">
        <f t="shared" ref="B29:N29" si="4">B20-B27</f>
        <v>53826.5</v>
      </c>
      <c r="C29" s="5">
        <f t="shared" si="4"/>
        <v>3550</v>
      </c>
      <c r="D29" s="5">
        <f t="shared" si="4"/>
        <v>3752.5</v>
      </c>
      <c r="E29" s="5">
        <f t="shared" si="4"/>
        <v>7130.5</v>
      </c>
      <c r="F29" s="5">
        <f t="shared" si="4"/>
        <v>3442.5</v>
      </c>
      <c r="G29" s="5">
        <f t="shared" si="4"/>
        <v>4116.5</v>
      </c>
      <c r="H29" s="5">
        <f t="shared" si="4"/>
        <v>3610</v>
      </c>
      <c r="I29" s="5">
        <f t="shared" si="4"/>
        <v>3982.5</v>
      </c>
      <c r="J29" s="5">
        <f t="shared" si="4"/>
        <v>4049</v>
      </c>
      <c r="K29" s="5">
        <f t="shared" si="4"/>
        <v>4159</v>
      </c>
      <c r="L29" s="5">
        <f t="shared" si="4"/>
        <v>7876.5</v>
      </c>
      <c r="M29" s="5">
        <f t="shared" si="4"/>
        <v>4181.5</v>
      </c>
      <c r="N29" s="5">
        <f t="shared" si="4"/>
        <v>3976</v>
      </c>
    </row>
    <row r="30" spans="1:14" ht="15.75" thickBot="1" x14ac:dyDescent="0.3">
      <c r="A30" s="8" t="s">
        <v>27</v>
      </c>
      <c r="B30" s="17">
        <f>B29*13%</f>
        <v>6997.4450000000006</v>
      </c>
      <c r="C30" s="5">
        <f>C29*13%</f>
        <v>461.5</v>
      </c>
      <c r="D30" s="5">
        <f>D29*13%</f>
        <v>487.82499999999999</v>
      </c>
      <c r="E30" s="5">
        <f>E29*B34</f>
        <v>926.96500000000003</v>
      </c>
      <c r="F30" s="5">
        <f>F29*B34</f>
        <v>447.52500000000003</v>
      </c>
      <c r="G30" s="5">
        <f>G29*B34</f>
        <v>535.14499999999998</v>
      </c>
      <c r="H30" s="5">
        <f>H29*B34</f>
        <v>469.3</v>
      </c>
      <c r="I30" s="5">
        <f>I29*B34</f>
        <v>517.72500000000002</v>
      </c>
      <c r="J30" s="5">
        <f>J29*B34</f>
        <v>526.37</v>
      </c>
      <c r="K30" s="5">
        <f>K29*B34</f>
        <v>540.67000000000007</v>
      </c>
      <c r="L30" s="5">
        <f>L29*B34</f>
        <v>1023.9450000000001</v>
      </c>
      <c r="M30" s="5">
        <f>M29*B34</f>
        <v>543.59500000000003</v>
      </c>
      <c r="N30" s="5">
        <f>N29*B34</f>
        <v>516.88</v>
      </c>
    </row>
    <row r="31" spans="1:14" ht="15.75" thickBot="1" x14ac:dyDescent="0.3">
      <c r="A31" s="15" t="s">
        <v>54</v>
      </c>
      <c r="B31" s="18">
        <f>B29-B30</f>
        <v>46829.055</v>
      </c>
      <c r="C31" s="1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4" spans="1:2" x14ac:dyDescent="0.25">
      <c r="A34" s="29" t="s">
        <v>61</v>
      </c>
      <c r="B34" s="30">
        <v>0.13</v>
      </c>
    </row>
  </sheetData>
  <mergeCells count="2">
    <mergeCell ref="A1:N1"/>
    <mergeCell ref="R1:A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workbookViewId="0">
      <selection activeCell="B30" sqref="B30"/>
    </sheetView>
  </sheetViews>
  <sheetFormatPr defaultRowHeight="15" x14ac:dyDescent="0.25"/>
  <cols>
    <col min="1" max="1" width="35.28515625" bestFit="1" customWidth="1"/>
    <col min="2" max="2" width="15.85546875" bestFit="1" customWidth="1"/>
    <col min="3" max="14" width="11.28515625" bestFit="1" customWidth="1"/>
    <col min="16" max="16" width="26" bestFit="1" customWidth="1"/>
    <col min="17" max="17" width="16.7109375" bestFit="1" customWidth="1"/>
    <col min="19" max="19" width="10" bestFit="1" customWidth="1"/>
    <col min="24" max="24" width="9.28515625" customWidth="1"/>
    <col min="26" max="26" width="11.5703125" bestFit="1" customWidth="1"/>
    <col min="28" max="28" width="11.140625" bestFit="1" customWidth="1"/>
    <col min="29" max="29" width="10.85546875" bestFit="1" customWidth="1"/>
  </cols>
  <sheetData>
    <row r="1" spans="1:29" ht="15.75" x14ac:dyDescent="0.25">
      <c r="A1" s="91" t="s">
        <v>40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  <c r="R1" s="90" t="s">
        <v>98</v>
      </c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</row>
    <row r="2" spans="1:29" x14ac:dyDescent="0.25">
      <c r="A2" s="9" t="s">
        <v>28</v>
      </c>
      <c r="B2" s="9" t="s">
        <v>31</v>
      </c>
      <c r="C2" s="9" t="s">
        <v>15</v>
      </c>
      <c r="D2" s="9" t="s">
        <v>16</v>
      </c>
      <c r="E2" s="9" t="s">
        <v>17</v>
      </c>
      <c r="F2" s="9" t="s">
        <v>18</v>
      </c>
      <c r="G2" s="9" t="s">
        <v>19</v>
      </c>
      <c r="H2" s="9" t="s">
        <v>20</v>
      </c>
      <c r="I2" s="9" t="s">
        <v>21</v>
      </c>
      <c r="J2" s="9" t="s">
        <v>22</v>
      </c>
      <c r="K2" s="9" t="s">
        <v>23</v>
      </c>
      <c r="L2" s="9" t="s">
        <v>24</v>
      </c>
      <c r="M2" s="9" t="s">
        <v>25</v>
      </c>
      <c r="N2" s="9" t="s">
        <v>26</v>
      </c>
      <c r="P2" s="1" t="s">
        <v>79</v>
      </c>
      <c r="Q2" s="1" t="s">
        <v>90</v>
      </c>
      <c r="R2" s="1" t="s">
        <v>93</v>
      </c>
      <c r="S2" s="1" t="s">
        <v>94</v>
      </c>
      <c r="T2" s="1" t="s">
        <v>80</v>
      </c>
      <c r="U2" s="1" t="s">
        <v>81</v>
      </c>
      <c r="V2" s="1" t="s">
        <v>82</v>
      </c>
      <c r="W2" s="1" t="s">
        <v>83</v>
      </c>
      <c r="X2" s="1" t="s">
        <v>84</v>
      </c>
      <c r="Y2" s="1" t="s">
        <v>85</v>
      </c>
      <c r="Z2" s="1" t="s">
        <v>86</v>
      </c>
      <c r="AA2" s="1" t="s">
        <v>87</v>
      </c>
      <c r="AB2" s="1" t="s">
        <v>88</v>
      </c>
      <c r="AC2" s="1" t="s">
        <v>89</v>
      </c>
    </row>
    <row r="3" spans="1:29" x14ac:dyDescent="0.25">
      <c r="A3" s="8"/>
      <c r="B3" s="9"/>
      <c r="C3" s="9"/>
      <c r="D3" s="9"/>
      <c r="E3" s="9" t="s">
        <v>11</v>
      </c>
      <c r="F3" s="9"/>
      <c r="G3" s="9"/>
      <c r="H3" s="9"/>
      <c r="I3" s="9"/>
      <c r="J3" s="9"/>
      <c r="K3" s="9"/>
      <c r="L3" s="9" t="s">
        <v>12</v>
      </c>
      <c r="M3" s="9"/>
      <c r="N3" s="9"/>
      <c r="P3" s="1"/>
      <c r="Q3" s="4" t="s">
        <v>97</v>
      </c>
      <c r="R3" s="4"/>
      <c r="S3" s="4"/>
      <c r="T3" s="4" t="s">
        <v>95</v>
      </c>
      <c r="U3" s="4"/>
      <c r="V3" s="4"/>
      <c r="W3" s="4"/>
      <c r="X3" s="4"/>
      <c r="Y3" s="4"/>
      <c r="Z3" s="4"/>
      <c r="AA3" s="4" t="s">
        <v>96</v>
      </c>
      <c r="AB3" s="4"/>
      <c r="AC3" s="4"/>
    </row>
    <row r="4" spans="1:29" x14ac:dyDescent="0.25">
      <c r="A4" s="8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1" t="s">
        <v>29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1" t="s">
        <v>29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P5" s="1" t="s">
        <v>91</v>
      </c>
      <c r="Q5" s="39">
        <v>9</v>
      </c>
      <c r="R5" s="4">
        <v>400</v>
      </c>
      <c r="S5" s="4">
        <v>415</v>
      </c>
      <c r="T5" s="4">
        <v>520</v>
      </c>
      <c r="U5" s="4">
        <v>395</v>
      </c>
      <c r="V5" s="4">
        <v>415</v>
      </c>
      <c r="W5" s="4">
        <v>439</v>
      </c>
      <c r="X5" s="4">
        <v>444</v>
      </c>
      <c r="Y5" s="4">
        <v>436</v>
      </c>
      <c r="Z5" s="4">
        <v>435</v>
      </c>
      <c r="AA5" s="4">
        <v>549</v>
      </c>
      <c r="AB5" s="4">
        <v>400</v>
      </c>
      <c r="AC5" s="4">
        <v>415</v>
      </c>
    </row>
    <row r="6" spans="1:29" x14ac:dyDescent="0.25">
      <c r="A6" s="1" t="s">
        <v>91</v>
      </c>
      <c r="B6" s="1"/>
      <c r="C6" s="5">
        <f>Q5*R5</f>
        <v>3600</v>
      </c>
      <c r="D6" s="5">
        <f>S5*Q5</f>
        <v>3735</v>
      </c>
      <c r="E6" s="5">
        <f>T5*Q5</f>
        <v>4680</v>
      </c>
      <c r="F6" s="5">
        <f>U5*Q5</f>
        <v>3555</v>
      </c>
      <c r="G6" s="5">
        <f>V5*Q5</f>
        <v>3735</v>
      </c>
      <c r="H6" s="5">
        <f>W5*Q5</f>
        <v>3951</v>
      </c>
      <c r="I6" s="5">
        <f>X5*Q5</f>
        <v>3996</v>
      </c>
      <c r="J6" s="5">
        <f>Y5*Q5</f>
        <v>3924</v>
      </c>
      <c r="K6" s="5">
        <f>Z5*Q5</f>
        <v>3915</v>
      </c>
      <c r="L6" s="5">
        <f>AA5*Q5</f>
        <v>4941</v>
      </c>
      <c r="M6" s="5">
        <f>AB5*Q5</f>
        <v>3600</v>
      </c>
      <c r="N6" s="5">
        <f>AC5*Q5</f>
        <v>3735</v>
      </c>
      <c r="P6" s="1" t="s">
        <v>92</v>
      </c>
      <c r="Q6" s="39">
        <v>14</v>
      </c>
      <c r="R6" s="4">
        <v>220</v>
      </c>
      <c r="S6" s="4">
        <v>230</v>
      </c>
      <c r="T6" s="4">
        <v>300</v>
      </c>
      <c r="U6" s="4">
        <v>213</v>
      </c>
      <c r="V6" s="4">
        <v>233</v>
      </c>
      <c r="W6" s="4">
        <v>265</v>
      </c>
      <c r="X6" s="4">
        <v>276</v>
      </c>
      <c r="Y6" s="4">
        <v>284</v>
      </c>
      <c r="Z6" s="4">
        <v>249</v>
      </c>
      <c r="AA6" s="4">
        <v>256</v>
      </c>
      <c r="AB6" s="4">
        <v>220</v>
      </c>
      <c r="AC6" s="4">
        <v>233</v>
      </c>
    </row>
    <row r="7" spans="1:29" x14ac:dyDescent="0.25">
      <c r="A7" s="1" t="s">
        <v>100</v>
      </c>
      <c r="B7" s="1"/>
      <c r="C7" s="5">
        <f>Q6*R6</f>
        <v>3080</v>
      </c>
      <c r="D7" s="5">
        <f>S6*Q6</f>
        <v>3220</v>
      </c>
      <c r="E7" s="5">
        <f>T6*Q6</f>
        <v>4200</v>
      </c>
      <c r="F7" s="5">
        <f>U6*Q6</f>
        <v>2982</v>
      </c>
      <c r="G7" s="5">
        <f>V6*Q6</f>
        <v>3262</v>
      </c>
      <c r="H7" s="5">
        <f>W6*Q6</f>
        <v>3710</v>
      </c>
      <c r="I7" s="5">
        <f>X6*Q6</f>
        <v>3864</v>
      </c>
      <c r="J7" s="5">
        <f>Y6*Q6</f>
        <v>3976</v>
      </c>
      <c r="K7" s="5">
        <f>Z6*Q6</f>
        <v>3486</v>
      </c>
      <c r="L7" s="5">
        <f>AA6*Q6</f>
        <v>3584</v>
      </c>
      <c r="M7" s="5">
        <f>AB6*Q6</f>
        <v>3080</v>
      </c>
      <c r="N7" s="5">
        <f>AC6*Q6</f>
        <v>3262</v>
      </c>
      <c r="P7" s="1"/>
      <c r="Q7" s="39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x14ac:dyDescent="0.25">
      <c r="A8" s="1"/>
      <c r="B8" s="1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P8" s="1" t="s">
        <v>30</v>
      </c>
      <c r="Q8" s="39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x14ac:dyDescent="0.25">
      <c r="A9" s="1" t="s">
        <v>30</v>
      </c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P9" s="1" t="s">
        <v>91</v>
      </c>
      <c r="Q9" s="39">
        <v>6.5</v>
      </c>
      <c r="R9" s="4">
        <v>435</v>
      </c>
      <c r="S9" s="4">
        <v>434</v>
      </c>
      <c r="T9" s="4">
        <v>554</v>
      </c>
      <c r="U9" s="4">
        <v>412</v>
      </c>
      <c r="V9" s="4">
        <v>398</v>
      </c>
      <c r="W9" s="4">
        <v>376</v>
      </c>
      <c r="X9" s="4">
        <v>356</v>
      </c>
      <c r="Y9" s="4">
        <v>345</v>
      </c>
      <c r="Z9" s="4">
        <v>325</v>
      </c>
      <c r="AA9" s="4">
        <v>596</v>
      </c>
      <c r="AB9" s="4">
        <v>432</v>
      </c>
      <c r="AC9" s="4">
        <v>398</v>
      </c>
    </row>
    <row r="10" spans="1:29" x14ac:dyDescent="0.25">
      <c r="A10" s="1" t="s">
        <v>91</v>
      </c>
      <c r="B10" s="1"/>
      <c r="C10" s="5">
        <f>Q9*R9</f>
        <v>2827.5</v>
      </c>
      <c r="D10" s="5">
        <f>S9*Q9</f>
        <v>2821</v>
      </c>
      <c r="E10" s="5">
        <f>T9*Q9</f>
        <v>3601</v>
      </c>
      <c r="F10" s="5">
        <f>U9*Q9</f>
        <v>2678</v>
      </c>
      <c r="G10" s="5">
        <f>V9*Q9</f>
        <v>2587</v>
      </c>
      <c r="H10" s="5">
        <f>W9*Q9</f>
        <v>2444</v>
      </c>
      <c r="I10" s="5">
        <f>X9*Q9</f>
        <v>2314</v>
      </c>
      <c r="J10" s="5">
        <f>Y9*Q9</f>
        <v>2242.5</v>
      </c>
      <c r="K10" s="5">
        <f>Z9*Q9</f>
        <v>2112.5</v>
      </c>
      <c r="L10" s="5">
        <f>AA9*Q9</f>
        <v>3874</v>
      </c>
      <c r="M10" s="5">
        <f>AB9*Q9</f>
        <v>2808</v>
      </c>
      <c r="N10" s="5">
        <f>AC9*Q9</f>
        <v>2587</v>
      </c>
      <c r="P10" s="1" t="s">
        <v>92</v>
      </c>
      <c r="Q10" s="39">
        <v>11.5</v>
      </c>
      <c r="R10" s="4">
        <v>210</v>
      </c>
      <c r="S10" s="4">
        <v>218</v>
      </c>
      <c r="T10" s="4">
        <v>368</v>
      </c>
      <c r="U10" s="4">
        <v>242</v>
      </c>
      <c r="V10" s="4">
        <v>234</v>
      </c>
      <c r="W10" s="4">
        <v>243</v>
      </c>
      <c r="X10" s="4">
        <v>263</v>
      </c>
      <c r="Y10" s="4">
        <v>220</v>
      </c>
      <c r="Z10" s="4">
        <v>238</v>
      </c>
      <c r="AA10" s="4">
        <v>439</v>
      </c>
      <c r="AB10" s="4">
        <v>213</v>
      </c>
      <c r="AC10" s="4">
        <v>234</v>
      </c>
    </row>
    <row r="11" spans="1:29" x14ac:dyDescent="0.25">
      <c r="A11" s="1" t="s">
        <v>92</v>
      </c>
      <c r="B11" s="1"/>
      <c r="C11" s="5">
        <f>Q10*R10</f>
        <v>2415</v>
      </c>
      <c r="D11" s="5">
        <f>S10*Q10</f>
        <v>2507</v>
      </c>
      <c r="E11" s="5">
        <f>T10*Q10</f>
        <v>4232</v>
      </c>
      <c r="F11" s="5">
        <f>U10*Q10</f>
        <v>2783</v>
      </c>
      <c r="G11" s="5">
        <f>V10*Q10</f>
        <v>2691</v>
      </c>
      <c r="H11" s="5">
        <f>W10*Q10</f>
        <v>2794.5</v>
      </c>
      <c r="I11" s="5">
        <f>X10*Q10</f>
        <v>3024.5</v>
      </c>
      <c r="J11" s="5">
        <f>Y10*Q10</f>
        <v>2530</v>
      </c>
      <c r="K11" s="5">
        <f>Z10*Q10</f>
        <v>2737</v>
      </c>
      <c r="L11" s="5">
        <f>AA10*Q10</f>
        <v>5048.5</v>
      </c>
      <c r="M11" s="5">
        <f>AB10*Q10</f>
        <v>2449.5</v>
      </c>
      <c r="N11" s="5">
        <f>AC10*Q10</f>
        <v>2691</v>
      </c>
      <c r="P11" s="2"/>
      <c r="Q11" s="85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</row>
    <row r="12" spans="1:29" x14ac:dyDescent="0.25">
      <c r="A12" s="1"/>
      <c r="B12" s="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P12" s="2"/>
      <c r="Q12" s="85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</row>
    <row r="13" spans="1:29" x14ac:dyDescent="0.25">
      <c r="A13" s="1" t="s">
        <v>13</v>
      </c>
      <c r="B13" s="1"/>
      <c r="C13" s="5">
        <v>800</v>
      </c>
      <c r="D13" s="5">
        <v>1200</v>
      </c>
      <c r="E13" s="5">
        <v>1200</v>
      </c>
      <c r="F13" s="5">
        <v>700</v>
      </c>
      <c r="G13" s="5">
        <v>800</v>
      </c>
      <c r="H13" s="5">
        <v>800</v>
      </c>
      <c r="I13" s="5">
        <v>750</v>
      </c>
      <c r="J13" s="5">
        <v>850</v>
      </c>
      <c r="K13" s="5">
        <v>800</v>
      </c>
      <c r="L13" s="5">
        <v>1300</v>
      </c>
      <c r="M13" s="5">
        <v>1250</v>
      </c>
      <c r="N13" s="5">
        <v>890</v>
      </c>
      <c r="P13" s="2"/>
      <c r="Q13" s="87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</row>
    <row r="14" spans="1:29" x14ac:dyDescent="0.25">
      <c r="A14" s="1"/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29" x14ac:dyDescent="0.25">
      <c r="A15" s="1" t="s">
        <v>14</v>
      </c>
      <c r="B15" s="1"/>
      <c r="C15" s="5">
        <v>0</v>
      </c>
      <c r="D15" s="5">
        <v>0</v>
      </c>
      <c r="E15" s="5">
        <v>0</v>
      </c>
      <c r="F15" s="5">
        <v>0</v>
      </c>
      <c r="G15" s="5">
        <v>750</v>
      </c>
      <c r="H15" s="5">
        <v>800</v>
      </c>
      <c r="I15" s="5">
        <v>800</v>
      </c>
      <c r="J15" s="5">
        <v>800</v>
      </c>
      <c r="K15" s="5">
        <v>1000</v>
      </c>
      <c r="L15" s="5">
        <v>1100</v>
      </c>
      <c r="M15" s="5">
        <v>0</v>
      </c>
      <c r="N15" s="5">
        <v>0</v>
      </c>
    </row>
    <row r="16" spans="1:29" x14ac:dyDescent="0.25">
      <c r="A16" s="1"/>
      <c r="B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5.75" thickBot="1" x14ac:dyDescent="0.3">
      <c r="A17" s="8" t="s">
        <v>75</v>
      </c>
      <c r="B17" s="13">
        <f>SUM(C17:N17)</f>
        <v>174462.5</v>
      </c>
      <c r="C17" s="14">
        <f t="shared" ref="C17:N17" si="0">SUM(C6:C15)</f>
        <v>12722.5</v>
      </c>
      <c r="D17" s="14">
        <f t="shared" si="0"/>
        <v>13483</v>
      </c>
      <c r="E17" s="14">
        <f t="shared" si="0"/>
        <v>17913</v>
      </c>
      <c r="F17" s="14">
        <f t="shared" si="0"/>
        <v>12698</v>
      </c>
      <c r="G17" s="14">
        <f t="shared" si="0"/>
        <v>13825</v>
      </c>
      <c r="H17" s="14">
        <f t="shared" si="0"/>
        <v>14499.5</v>
      </c>
      <c r="I17" s="14">
        <f t="shared" si="0"/>
        <v>14748.5</v>
      </c>
      <c r="J17" s="14">
        <f t="shared" si="0"/>
        <v>14322.5</v>
      </c>
      <c r="K17" s="14">
        <f t="shared" si="0"/>
        <v>14050.5</v>
      </c>
      <c r="L17" s="14">
        <f t="shared" si="0"/>
        <v>19847.5</v>
      </c>
      <c r="M17" s="14">
        <f t="shared" si="0"/>
        <v>13187.5</v>
      </c>
      <c r="N17" s="14">
        <f t="shared" si="0"/>
        <v>13165</v>
      </c>
    </row>
    <row r="18" spans="1:14" ht="15.75" thickTop="1" x14ac:dyDescent="0.25">
      <c r="A18" s="8" t="s">
        <v>78</v>
      </c>
      <c r="B18" s="40">
        <f>SUM(C18:N18)</f>
        <v>87231.25</v>
      </c>
      <c r="C18" s="12">
        <f t="shared" ref="C18:N18" si="1">C17*50%</f>
        <v>6361.25</v>
      </c>
      <c r="D18" s="12">
        <f t="shared" si="1"/>
        <v>6741.5</v>
      </c>
      <c r="E18" s="12">
        <f t="shared" si="1"/>
        <v>8956.5</v>
      </c>
      <c r="F18" s="12">
        <f t="shared" si="1"/>
        <v>6349</v>
      </c>
      <c r="G18" s="12">
        <f t="shared" si="1"/>
        <v>6912.5</v>
      </c>
      <c r="H18" s="12">
        <f t="shared" si="1"/>
        <v>7249.75</v>
      </c>
      <c r="I18" s="12">
        <f t="shared" si="1"/>
        <v>7374.25</v>
      </c>
      <c r="J18" s="12">
        <f t="shared" si="1"/>
        <v>7161.25</v>
      </c>
      <c r="K18" s="12">
        <f t="shared" si="1"/>
        <v>7025.25</v>
      </c>
      <c r="L18" s="12">
        <f t="shared" si="1"/>
        <v>9923.75</v>
      </c>
      <c r="M18" s="12">
        <f t="shared" si="1"/>
        <v>6593.75</v>
      </c>
      <c r="N18" s="12">
        <f t="shared" si="1"/>
        <v>6582.5</v>
      </c>
    </row>
    <row r="19" spans="1:14" x14ac:dyDescent="0.25">
      <c r="A19" s="8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5.75" thickBot="1" x14ac:dyDescent="0.3">
      <c r="A20" s="8" t="s">
        <v>77</v>
      </c>
      <c r="B20" s="13">
        <f>SUM(C20:N20)</f>
        <v>87231.25</v>
      </c>
      <c r="C20" s="14">
        <f t="shared" ref="C20:N20" si="2">C17-C18</f>
        <v>6361.25</v>
      </c>
      <c r="D20" s="14">
        <f t="shared" si="2"/>
        <v>6741.5</v>
      </c>
      <c r="E20" s="14">
        <f t="shared" si="2"/>
        <v>8956.5</v>
      </c>
      <c r="F20" s="14">
        <f t="shared" si="2"/>
        <v>6349</v>
      </c>
      <c r="G20" s="14">
        <f t="shared" si="2"/>
        <v>6912.5</v>
      </c>
      <c r="H20" s="14">
        <f t="shared" si="2"/>
        <v>7249.75</v>
      </c>
      <c r="I20" s="14">
        <f t="shared" si="2"/>
        <v>7374.25</v>
      </c>
      <c r="J20" s="14">
        <f t="shared" si="2"/>
        <v>7161.25</v>
      </c>
      <c r="K20" s="14">
        <f t="shared" si="2"/>
        <v>7025.25</v>
      </c>
      <c r="L20" s="14">
        <f t="shared" si="2"/>
        <v>9923.75</v>
      </c>
      <c r="M20" s="14">
        <f t="shared" si="2"/>
        <v>6593.75</v>
      </c>
      <c r="N20" s="14">
        <f t="shared" si="2"/>
        <v>6582.5</v>
      </c>
    </row>
    <row r="21" spans="1:14" ht="15.75" thickTop="1" x14ac:dyDescent="0.25">
      <c r="A21" s="8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25">
      <c r="A22" s="9" t="s">
        <v>101</v>
      </c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5">
      <c r="A23" s="46" t="s">
        <v>121</v>
      </c>
      <c r="B23" s="1"/>
      <c r="C23" s="5">
        <v>30</v>
      </c>
      <c r="D23" s="5">
        <v>30</v>
      </c>
      <c r="E23" s="5">
        <v>30</v>
      </c>
      <c r="F23" s="5">
        <v>30</v>
      </c>
      <c r="G23" s="5">
        <v>30</v>
      </c>
      <c r="H23" s="5">
        <v>30</v>
      </c>
      <c r="I23" s="5">
        <v>30</v>
      </c>
      <c r="J23" s="5">
        <v>30</v>
      </c>
      <c r="K23" s="5">
        <v>30</v>
      </c>
      <c r="L23" s="5">
        <v>30</v>
      </c>
      <c r="M23" s="5">
        <v>30</v>
      </c>
      <c r="N23" s="5">
        <v>30</v>
      </c>
    </row>
    <row r="24" spans="1:14" x14ac:dyDescent="0.25">
      <c r="A24" s="46" t="s">
        <v>122</v>
      </c>
      <c r="B24" s="1"/>
      <c r="C24" s="5">
        <v>0</v>
      </c>
      <c r="D24" s="5">
        <v>140</v>
      </c>
      <c r="E24" s="5">
        <v>0</v>
      </c>
      <c r="F24" s="5">
        <v>225</v>
      </c>
      <c r="G24" s="5">
        <v>0</v>
      </c>
      <c r="H24" s="5">
        <v>140</v>
      </c>
      <c r="I24" s="5">
        <v>0</v>
      </c>
      <c r="J24" s="5">
        <v>140</v>
      </c>
      <c r="K24" s="5">
        <v>0</v>
      </c>
      <c r="L24" s="5">
        <v>140</v>
      </c>
      <c r="M24" s="5">
        <v>0</v>
      </c>
      <c r="N24" s="5">
        <v>140</v>
      </c>
    </row>
    <row r="25" spans="1:14" x14ac:dyDescent="0.25">
      <c r="A25" s="46" t="s">
        <v>120</v>
      </c>
      <c r="B25" s="1"/>
      <c r="C25" s="5">
        <v>20</v>
      </c>
      <c r="D25" s="5">
        <v>50</v>
      </c>
      <c r="E25" s="5">
        <v>30</v>
      </c>
      <c r="F25" s="5">
        <v>20</v>
      </c>
      <c r="G25" s="5">
        <v>20</v>
      </c>
      <c r="H25" s="5">
        <v>20</v>
      </c>
      <c r="I25" s="5">
        <v>30</v>
      </c>
      <c r="J25" s="5">
        <v>25</v>
      </c>
      <c r="K25" s="5">
        <v>25</v>
      </c>
      <c r="L25" s="5">
        <v>50</v>
      </c>
      <c r="M25" s="5">
        <v>30</v>
      </c>
      <c r="N25" s="5">
        <v>34</v>
      </c>
    </row>
    <row r="26" spans="1:14" x14ac:dyDescent="0.25">
      <c r="A26" s="1" t="s">
        <v>32</v>
      </c>
      <c r="B26" s="1"/>
      <c r="C26" s="5">
        <v>2300</v>
      </c>
      <c r="D26" s="5">
        <v>2300</v>
      </c>
      <c r="E26" s="5">
        <v>3000</v>
      </c>
      <c r="F26" s="5">
        <v>2300</v>
      </c>
      <c r="G26" s="5">
        <v>2300</v>
      </c>
      <c r="H26" s="5">
        <v>2300</v>
      </c>
      <c r="I26" s="5">
        <v>2300</v>
      </c>
      <c r="J26" s="5">
        <v>2300</v>
      </c>
      <c r="K26" s="5">
        <v>2300</v>
      </c>
      <c r="L26" s="5">
        <v>3200</v>
      </c>
      <c r="M26" s="5">
        <v>2300</v>
      </c>
      <c r="N26" s="5">
        <v>2300</v>
      </c>
    </row>
    <row r="27" spans="1:14" x14ac:dyDescent="0.25">
      <c r="A27" s="1" t="s">
        <v>50</v>
      </c>
      <c r="B27" s="1"/>
      <c r="C27" s="5">
        <v>0</v>
      </c>
      <c r="D27" s="5">
        <v>0</v>
      </c>
      <c r="E27" s="5">
        <v>0</v>
      </c>
      <c r="F27" s="5">
        <v>0</v>
      </c>
      <c r="G27" s="5">
        <v>50</v>
      </c>
      <c r="H27" s="5">
        <v>50</v>
      </c>
      <c r="I27" s="5">
        <v>50</v>
      </c>
      <c r="J27" s="5">
        <v>50</v>
      </c>
      <c r="K27" s="5">
        <v>50</v>
      </c>
      <c r="L27" s="5">
        <v>50</v>
      </c>
      <c r="M27" s="5">
        <v>0</v>
      </c>
      <c r="N27" s="5">
        <v>0</v>
      </c>
    </row>
    <row r="28" spans="1:14" ht="15.75" thickBot="1" x14ac:dyDescent="0.3">
      <c r="A28" s="8" t="s">
        <v>102</v>
      </c>
      <c r="B28" s="13">
        <f>SUM(C28:N28)</f>
        <v>31139</v>
      </c>
      <c r="C28" s="14">
        <f t="shared" ref="C28:N28" si="3">SUM(C23:C27)</f>
        <v>2350</v>
      </c>
      <c r="D28" s="14">
        <f t="shared" si="3"/>
        <v>2520</v>
      </c>
      <c r="E28" s="14">
        <f t="shared" si="3"/>
        <v>3060</v>
      </c>
      <c r="F28" s="14">
        <f t="shared" si="3"/>
        <v>2575</v>
      </c>
      <c r="G28" s="14">
        <f t="shared" si="3"/>
        <v>2400</v>
      </c>
      <c r="H28" s="14">
        <f t="shared" si="3"/>
        <v>2540</v>
      </c>
      <c r="I28" s="14">
        <f t="shared" si="3"/>
        <v>2410</v>
      </c>
      <c r="J28" s="14">
        <f t="shared" si="3"/>
        <v>2545</v>
      </c>
      <c r="K28" s="14">
        <f t="shared" si="3"/>
        <v>2405</v>
      </c>
      <c r="L28" s="14">
        <f t="shared" si="3"/>
        <v>3470</v>
      </c>
      <c r="M28" s="14">
        <f t="shared" si="3"/>
        <v>2360</v>
      </c>
      <c r="N28" s="14">
        <f t="shared" si="3"/>
        <v>2504</v>
      </c>
    </row>
    <row r="29" spans="1:14" ht="15.75" thickTop="1" x14ac:dyDescent="0.25">
      <c r="A29" s="1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8" t="s">
        <v>52</v>
      </c>
      <c r="B30" s="7">
        <f>B20-B28</f>
        <v>56092.25</v>
      </c>
      <c r="C30" s="5">
        <f>C20-C28</f>
        <v>4011.25</v>
      </c>
      <c r="D30" s="5">
        <f>D20-D28</f>
        <v>4221.5</v>
      </c>
      <c r="E30" s="5">
        <f>E20-E28</f>
        <v>5896.5</v>
      </c>
      <c r="F30" s="5">
        <f>F17-F28</f>
        <v>10123</v>
      </c>
      <c r="G30" s="5">
        <f t="shared" ref="G30:N30" si="4">G20-G28</f>
        <v>4512.5</v>
      </c>
      <c r="H30" s="5">
        <f t="shared" si="4"/>
        <v>4709.75</v>
      </c>
      <c r="I30" s="5">
        <f t="shared" si="4"/>
        <v>4964.25</v>
      </c>
      <c r="J30" s="5">
        <f t="shared" si="4"/>
        <v>4616.25</v>
      </c>
      <c r="K30" s="5">
        <f t="shared" si="4"/>
        <v>4620.25</v>
      </c>
      <c r="L30" s="5">
        <f t="shared" si="4"/>
        <v>6453.75</v>
      </c>
      <c r="M30" s="5">
        <f t="shared" si="4"/>
        <v>4233.75</v>
      </c>
      <c r="N30" s="5">
        <f t="shared" si="4"/>
        <v>4078.5</v>
      </c>
    </row>
    <row r="31" spans="1:14" ht="15.75" thickBot="1" x14ac:dyDescent="0.3">
      <c r="A31" s="8" t="s">
        <v>27</v>
      </c>
      <c r="B31" s="17">
        <f>B30*13%</f>
        <v>7291.9925000000003</v>
      </c>
      <c r="C31" s="5">
        <f>C30*B35</f>
        <v>521.46249999999998</v>
      </c>
      <c r="D31" s="5">
        <f>D30*B35</f>
        <v>548.79500000000007</v>
      </c>
      <c r="E31" s="5">
        <f>E30*B35</f>
        <v>766.54500000000007</v>
      </c>
      <c r="F31" s="5">
        <f>F30*B35</f>
        <v>1315.99</v>
      </c>
      <c r="G31" s="5">
        <f>G30*B35</f>
        <v>586.625</v>
      </c>
      <c r="H31" s="5">
        <f>H30*B35</f>
        <v>612.26750000000004</v>
      </c>
      <c r="I31" s="5">
        <f>I30*B35</f>
        <v>645.35250000000008</v>
      </c>
      <c r="J31" s="5">
        <f>J30*B35</f>
        <v>600.11250000000007</v>
      </c>
      <c r="K31" s="5">
        <f>K30*B35</f>
        <v>600.63250000000005</v>
      </c>
      <c r="L31" s="5">
        <f>L30*B35</f>
        <v>838.98750000000007</v>
      </c>
      <c r="M31" s="5">
        <f>M30*B35</f>
        <v>550.38750000000005</v>
      </c>
      <c r="N31" s="5">
        <f>N30*B35</f>
        <v>530.20500000000004</v>
      </c>
    </row>
    <row r="32" spans="1:14" ht="15.75" thickBot="1" x14ac:dyDescent="0.3">
      <c r="A32" s="15" t="s">
        <v>53</v>
      </c>
      <c r="B32" s="18">
        <f>B30-B31</f>
        <v>48800.2575</v>
      </c>
      <c r="C32" s="19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5" spans="1:2" x14ac:dyDescent="0.25">
      <c r="A35" s="29" t="s">
        <v>61</v>
      </c>
      <c r="B35" s="30">
        <v>0.13</v>
      </c>
    </row>
  </sheetData>
  <mergeCells count="2">
    <mergeCell ref="A1:N1"/>
    <mergeCell ref="R1:A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C39" sqref="C39"/>
    </sheetView>
  </sheetViews>
  <sheetFormatPr defaultRowHeight="15" x14ac:dyDescent="0.25"/>
  <cols>
    <col min="1" max="1" width="35.7109375" bestFit="1" customWidth="1"/>
    <col min="2" max="2" width="15.85546875" bestFit="1" customWidth="1"/>
    <col min="3" max="4" width="10.28515625" bestFit="1" customWidth="1"/>
    <col min="5" max="5" width="11.28515625" bestFit="1" customWidth="1"/>
    <col min="6" max="6" width="10.28515625" bestFit="1" customWidth="1"/>
    <col min="7" max="14" width="11.28515625" bestFit="1" customWidth="1"/>
  </cols>
  <sheetData>
    <row r="1" spans="1:14" ht="15.75" x14ac:dyDescent="0.25">
      <c r="A1" s="89" t="s">
        <v>66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x14ac:dyDescent="0.25">
      <c r="A2" s="34" t="s">
        <v>63</v>
      </c>
      <c r="B2" s="9" t="s">
        <v>31</v>
      </c>
      <c r="C2" s="9" t="s">
        <v>15</v>
      </c>
      <c r="D2" s="9" t="s">
        <v>16</v>
      </c>
      <c r="E2" s="9" t="s">
        <v>17</v>
      </c>
      <c r="F2" s="9" t="s">
        <v>18</v>
      </c>
      <c r="G2" s="9" t="s">
        <v>19</v>
      </c>
      <c r="H2" s="9" t="s">
        <v>20</v>
      </c>
      <c r="I2" s="9" t="s">
        <v>21</v>
      </c>
      <c r="J2" s="9" t="s">
        <v>22</v>
      </c>
      <c r="K2" s="9" t="s">
        <v>23</v>
      </c>
      <c r="L2" s="9" t="s">
        <v>24</v>
      </c>
      <c r="M2" s="9" t="s">
        <v>25</v>
      </c>
      <c r="N2" s="9" t="s">
        <v>26</v>
      </c>
    </row>
    <row r="3" spans="1:14" x14ac:dyDescent="0.25">
      <c r="A3" s="8"/>
      <c r="B3" s="9"/>
      <c r="C3" s="9"/>
      <c r="D3" s="9"/>
      <c r="E3" s="9" t="s">
        <v>11</v>
      </c>
      <c r="F3" s="9"/>
      <c r="G3" s="9"/>
      <c r="H3" s="9"/>
      <c r="I3" s="9"/>
      <c r="J3" s="9"/>
      <c r="K3" s="9"/>
      <c r="L3" s="9" t="s">
        <v>12</v>
      </c>
      <c r="M3" s="9"/>
      <c r="N3" s="9"/>
    </row>
    <row r="4" spans="1:14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8" t="s">
        <v>60</v>
      </c>
      <c r="B5" s="28">
        <v>2500</v>
      </c>
      <c r="C5" s="25">
        <v>2500</v>
      </c>
      <c r="D5" s="25">
        <f t="shared" ref="D5:N5" si="0">C33</f>
        <v>3637.5250000000001</v>
      </c>
      <c r="E5" s="25">
        <f t="shared" si="0"/>
        <v>4684.7874999999995</v>
      </c>
      <c r="F5" s="25">
        <f t="shared" si="0"/>
        <v>7027.6974999999984</v>
      </c>
      <c r="G5" s="25">
        <f t="shared" si="0"/>
        <v>7975.9974999999986</v>
      </c>
      <c r="H5" s="25">
        <f t="shared" si="0"/>
        <v>9303.6174999999967</v>
      </c>
      <c r="I5" s="25">
        <f t="shared" si="0"/>
        <v>10484.207499999997</v>
      </c>
      <c r="J5" s="25">
        <f t="shared" si="0"/>
        <v>12029.979999999996</v>
      </c>
      <c r="K5" s="25">
        <f t="shared" si="0"/>
        <v>13283.649999999996</v>
      </c>
      <c r="L5" s="25">
        <f t="shared" si="0"/>
        <v>14838.992499999993</v>
      </c>
      <c r="M5" s="25">
        <f t="shared" si="0"/>
        <v>17741.964999999993</v>
      </c>
      <c r="N5" s="25">
        <f t="shared" si="0"/>
        <v>18879.489999999994</v>
      </c>
    </row>
    <row r="6" spans="1:14" x14ac:dyDescent="0.25">
      <c r="A6" s="8"/>
      <c r="B6" s="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8" t="s">
        <v>69</v>
      </c>
      <c r="B7" s="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8" t="s">
        <v>104</v>
      </c>
      <c r="B8" s="1"/>
      <c r="C8" s="5">
        <f>SUM(' Income Statement year 2026'!C6:C15)</f>
        <v>2775</v>
      </c>
      <c r="D8" s="5">
        <f>SUM(' Income Statement year 2026'!D6:D15)</f>
        <v>2867.5</v>
      </c>
      <c r="E8" s="5">
        <f>SUM(' Income Statement year 2026'!E6:E15)</f>
        <v>5546</v>
      </c>
      <c r="F8" s="5">
        <f>SUM(' Income Statement year 2026'!F6:F15)</f>
        <v>2740</v>
      </c>
      <c r="G8" s="5">
        <f>SUM(' Income Statement year 2026'!G6:G15)</f>
        <v>3312</v>
      </c>
      <c r="H8" s="5">
        <f>SUM(' Income Statement year 2026'!H6:H15)</f>
        <v>3214</v>
      </c>
      <c r="I8" s="5">
        <f>SUM(' Income Statement year 2026'!I6:I15)</f>
        <v>3813.5</v>
      </c>
      <c r="J8" s="5">
        <f>SUM(' Income Statement year 2026'!J6:J15)</f>
        <v>3382</v>
      </c>
      <c r="K8" s="5">
        <f>SUM(' Income Statement year 2026'!K6:K15)</f>
        <v>3835.5</v>
      </c>
      <c r="L8" s="5">
        <f>SUM(' Income Statement year 2026'!L6:L15)</f>
        <v>7393.5</v>
      </c>
      <c r="M8" s="5">
        <f>SUM(' Income Statement year 2026'!M6:M15)</f>
        <v>2775</v>
      </c>
      <c r="N8" s="5">
        <f>SUM(' Income Statement year 2026'!N6:N15)</f>
        <v>2859.5</v>
      </c>
    </row>
    <row r="9" spans="1:14" x14ac:dyDescent="0.25">
      <c r="A9" s="1"/>
      <c r="B9" s="4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5.75" thickBot="1" x14ac:dyDescent="0.3">
      <c r="A10" s="8" t="s">
        <v>70</v>
      </c>
      <c r="B10" s="35"/>
      <c r="C10" s="43">
        <f t="shared" ref="C10:N10" si="1">SUM(C5:C8)</f>
        <v>5275</v>
      </c>
      <c r="D10" s="43">
        <f t="shared" si="1"/>
        <v>6505.0249999999996</v>
      </c>
      <c r="E10" s="43">
        <f t="shared" si="1"/>
        <v>10230.787499999999</v>
      </c>
      <c r="F10" s="43">
        <f t="shared" si="1"/>
        <v>9767.6974999999984</v>
      </c>
      <c r="G10" s="43">
        <f t="shared" si="1"/>
        <v>11287.997499999998</v>
      </c>
      <c r="H10" s="43">
        <f t="shared" si="1"/>
        <v>12517.617499999997</v>
      </c>
      <c r="I10" s="43">
        <f t="shared" si="1"/>
        <v>14297.707499999997</v>
      </c>
      <c r="J10" s="43">
        <f t="shared" si="1"/>
        <v>15411.979999999996</v>
      </c>
      <c r="K10" s="43">
        <f t="shared" si="1"/>
        <v>17119.149999999994</v>
      </c>
      <c r="L10" s="43">
        <f t="shared" si="1"/>
        <v>22232.492499999993</v>
      </c>
      <c r="M10" s="43">
        <f t="shared" si="1"/>
        <v>20516.964999999993</v>
      </c>
      <c r="N10" s="43">
        <f t="shared" si="1"/>
        <v>21738.989999999994</v>
      </c>
    </row>
    <row r="11" spans="1:14" x14ac:dyDescent="0.25">
      <c r="A11" s="8"/>
      <c r="B11" s="44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1:14" x14ac:dyDescent="0.25">
      <c r="A12" s="33" t="s">
        <v>71</v>
      </c>
      <c r="B12" s="36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 x14ac:dyDescent="0.25">
      <c r="A13" s="33" t="s">
        <v>68</v>
      </c>
      <c r="B13" s="36"/>
      <c r="C13" s="20">
        <f>' Income Statement year 2026'!C18</f>
        <v>1387.5</v>
      </c>
      <c r="D13" s="20">
        <f>' Income Statement year 2026'!D18</f>
        <v>1433.75</v>
      </c>
      <c r="E13" s="20">
        <f>' Income Statement year 2026'!E18</f>
        <v>2773</v>
      </c>
      <c r="F13" s="20">
        <f>' Income Statement year 2026'!F18</f>
        <v>1370</v>
      </c>
      <c r="G13" s="20">
        <f>' Income Statement year 2026'!G18</f>
        <v>1656</v>
      </c>
      <c r="H13" s="20">
        <f>' Income Statement year 2026'!H18</f>
        <v>1607</v>
      </c>
      <c r="I13" s="20">
        <f>' Income Statement year 2026'!I18</f>
        <v>1906.75</v>
      </c>
      <c r="J13" s="20">
        <f>' Income Statement year 2026'!J18</f>
        <v>1691</v>
      </c>
      <c r="K13" s="20">
        <f>' Income Statement year 2026'!K18</f>
        <v>1917.75</v>
      </c>
      <c r="L13" s="20">
        <f>' Income Statement year 2026'!L18</f>
        <v>3696.75</v>
      </c>
      <c r="M13" s="20">
        <f>' Income Statement year 2026'!M18</f>
        <v>1387.5</v>
      </c>
      <c r="N13" s="20">
        <f>' Income Statement year 2026'!N18</f>
        <v>1429.75</v>
      </c>
    </row>
    <row r="14" spans="1:14" x14ac:dyDescent="0.25">
      <c r="B14" s="3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5.75" thickBot="1" x14ac:dyDescent="0.3">
      <c r="A15" s="8" t="s">
        <v>72</v>
      </c>
      <c r="B15" s="5"/>
      <c r="C15" s="14">
        <f t="shared" ref="C15:N15" si="2">C13</f>
        <v>1387.5</v>
      </c>
      <c r="D15" s="14">
        <f t="shared" si="2"/>
        <v>1433.75</v>
      </c>
      <c r="E15" s="14">
        <f t="shared" si="2"/>
        <v>2773</v>
      </c>
      <c r="F15" s="14">
        <f t="shared" si="2"/>
        <v>1370</v>
      </c>
      <c r="G15" s="14">
        <f t="shared" si="2"/>
        <v>1656</v>
      </c>
      <c r="H15" s="14">
        <f t="shared" si="2"/>
        <v>1607</v>
      </c>
      <c r="I15" s="14">
        <f t="shared" si="2"/>
        <v>1906.75</v>
      </c>
      <c r="J15" s="14">
        <f t="shared" si="2"/>
        <v>1691</v>
      </c>
      <c r="K15" s="14">
        <f t="shared" si="2"/>
        <v>1917.75</v>
      </c>
      <c r="L15" s="14">
        <f t="shared" si="2"/>
        <v>3696.75</v>
      </c>
      <c r="M15" s="14">
        <f t="shared" si="2"/>
        <v>1387.5</v>
      </c>
      <c r="N15" s="14">
        <f t="shared" si="2"/>
        <v>1429.75</v>
      </c>
    </row>
    <row r="16" spans="1:14" ht="15.75" thickTop="1" x14ac:dyDescent="0.25">
      <c r="A16" s="8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8" t="s">
        <v>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46" t="s">
        <v>121</v>
      </c>
      <c r="B18" s="5"/>
      <c r="C18" s="5">
        <v>30</v>
      </c>
      <c r="D18" s="5">
        <v>30</v>
      </c>
      <c r="E18" s="5">
        <v>30</v>
      </c>
      <c r="F18" s="5">
        <v>30</v>
      </c>
      <c r="G18" s="5">
        <v>30</v>
      </c>
      <c r="H18" s="5">
        <v>30</v>
      </c>
      <c r="I18" s="5">
        <v>30</v>
      </c>
      <c r="J18" s="5">
        <v>30</v>
      </c>
      <c r="K18" s="5">
        <v>30</v>
      </c>
      <c r="L18" s="5">
        <v>30</v>
      </c>
      <c r="M18" s="5">
        <v>30</v>
      </c>
      <c r="N18" s="5">
        <v>30</v>
      </c>
    </row>
    <row r="19" spans="1:14" x14ac:dyDescent="0.25">
      <c r="A19" s="46" t="s">
        <v>119</v>
      </c>
      <c r="B19" s="5"/>
      <c r="C19" s="5">
        <v>0</v>
      </c>
      <c r="D19" s="5">
        <v>120</v>
      </c>
      <c r="E19" s="5">
        <v>0</v>
      </c>
      <c r="F19" s="5">
        <v>200</v>
      </c>
      <c r="G19" s="5">
        <v>0</v>
      </c>
      <c r="H19" s="5">
        <v>120</v>
      </c>
      <c r="I19" s="5">
        <v>0</v>
      </c>
      <c r="J19" s="5">
        <v>120</v>
      </c>
      <c r="K19" s="5">
        <v>0</v>
      </c>
      <c r="L19" s="5">
        <v>200</v>
      </c>
      <c r="M19" s="5">
        <v>0</v>
      </c>
      <c r="N19" s="5">
        <v>120</v>
      </c>
    </row>
    <row r="20" spans="1:14" x14ac:dyDescent="0.25">
      <c r="A20" s="46" t="s">
        <v>120</v>
      </c>
      <c r="B20" s="5"/>
      <c r="C20" s="5">
        <v>50</v>
      </c>
      <c r="D20" s="5">
        <v>80</v>
      </c>
      <c r="E20" s="5">
        <v>50</v>
      </c>
      <c r="F20" s="5">
        <v>50</v>
      </c>
      <c r="G20" s="5">
        <v>50</v>
      </c>
      <c r="H20" s="5">
        <v>50</v>
      </c>
      <c r="I20" s="5">
        <v>50</v>
      </c>
      <c r="J20" s="5">
        <v>50</v>
      </c>
      <c r="K20" s="5">
        <v>50</v>
      </c>
      <c r="L20" s="5">
        <v>80</v>
      </c>
      <c r="M20" s="5">
        <v>50</v>
      </c>
      <c r="N20" s="5">
        <v>50</v>
      </c>
    </row>
    <row r="21" spans="1:14" x14ac:dyDescent="0.25">
      <c r="A21" s="1" t="s">
        <v>50</v>
      </c>
      <c r="B21" s="42"/>
      <c r="C21" s="5">
        <v>0</v>
      </c>
      <c r="D21" s="5">
        <v>0</v>
      </c>
      <c r="E21" s="5">
        <v>0</v>
      </c>
      <c r="F21" s="5">
        <v>0</v>
      </c>
      <c r="G21" s="5">
        <v>50</v>
      </c>
      <c r="H21" s="5">
        <v>50</v>
      </c>
      <c r="I21" s="5">
        <v>50</v>
      </c>
      <c r="J21" s="5">
        <v>50</v>
      </c>
      <c r="K21" s="5">
        <v>50</v>
      </c>
      <c r="L21" s="5">
        <v>50</v>
      </c>
      <c r="M21" s="5">
        <v>0</v>
      </c>
      <c r="N21" s="5">
        <v>0</v>
      </c>
    </row>
    <row r="22" spans="1:14" x14ac:dyDescent="0.25">
      <c r="A22" s="1" t="s">
        <v>57</v>
      </c>
      <c r="B22" s="36"/>
      <c r="C22" s="5">
        <f>' Income Statement year 2026'!C30</f>
        <v>169.97499999999999</v>
      </c>
      <c r="D22" s="5">
        <f>' Income Statement year 2026'!D30</f>
        <v>156.48750000000001</v>
      </c>
      <c r="E22" s="5">
        <f>' Income Statement year 2026'!E30</f>
        <v>350.09000000000003</v>
      </c>
      <c r="F22" s="5">
        <f>' Income Statement year 2026'!F30</f>
        <v>141.70000000000002</v>
      </c>
      <c r="G22" s="5">
        <f>' Income Statement year 2026'!G30</f>
        <v>198.38</v>
      </c>
      <c r="H22" s="5">
        <f>' Income Statement year 2026'!H30</f>
        <v>176.41</v>
      </c>
      <c r="I22" s="5">
        <f>' Income Statement year 2026'!I30</f>
        <v>230.97750000000002</v>
      </c>
      <c r="J22" s="5">
        <f>' Income Statement year 2026'!J30</f>
        <v>187.33</v>
      </c>
      <c r="K22" s="5">
        <f>' Income Statement year 2026'!K30</f>
        <v>232.4075</v>
      </c>
      <c r="L22" s="5">
        <f>' Income Statement year 2026'!L30</f>
        <v>433.77750000000003</v>
      </c>
      <c r="M22" s="5">
        <f>' Income Statement year 2026'!M30</f>
        <v>169.97499999999999</v>
      </c>
      <c r="N22" s="5">
        <f>' Income Statement year 2026'!N30</f>
        <v>159.86750000000001</v>
      </c>
    </row>
    <row r="23" spans="1:14" x14ac:dyDescent="0.25">
      <c r="A23" s="1"/>
      <c r="B23" s="36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15.75" thickBot="1" x14ac:dyDescent="0.3">
      <c r="A24" s="8" t="s">
        <v>74</v>
      </c>
      <c r="B24" s="35"/>
      <c r="C24" s="14">
        <f t="shared" ref="C24:N24" si="3">SUM(C18:C22)</f>
        <v>249.97499999999999</v>
      </c>
      <c r="D24" s="14">
        <f t="shared" si="3"/>
        <v>386.48750000000001</v>
      </c>
      <c r="E24" s="14">
        <f t="shared" si="3"/>
        <v>430.09000000000003</v>
      </c>
      <c r="F24" s="14">
        <f t="shared" si="3"/>
        <v>421.70000000000005</v>
      </c>
      <c r="G24" s="14">
        <f t="shared" si="3"/>
        <v>328.38</v>
      </c>
      <c r="H24" s="14">
        <f t="shared" si="3"/>
        <v>426.40999999999997</v>
      </c>
      <c r="I24" s="14">
        <f t="shared" si="3"/>
        <v>360.97750000000002</v>
      </c>
      <c r="J24" s="14">
        <f t="shared" si="3"/>
        <v>437.33000000000004</v>
      </c>
      <c r="K24" s="14">
        <f t="shared" si="3"/>
        <v>362.40750000000003</v>
      </c>
      <c r="L24" s="14">
        <f t="shared" si="3"/>
        <v>793.77750000000003</v>
      </c>
      <c r="M24" s="14">
        <f t="shared" si="3"/>
        <v>249.97499999999999</v>
      </c>
      <c r="N24" s="14">
        <f t="shared" si="3"/>
        <v>359.86750000000001</v>
      </c>
    </row>
    <row r="25" spans="1:14" ht="15.75" thickTop="1" x14ac:dyDescent="0.25">
      <c r="A25" s="8"/>
      <c r="B25" s="35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15.75" thickBot="1" x14ac:dyDescent="0.3">
      <c r="A26" s="8" t="s">
        <v>105</v>
      </c>
      <c r="B26" s="35"/>
      <c r="C26" s="43">
        <f>C15+C24</f>
        <v>1637.4749999999999</v>
      </c>
      <c r="D26" s="43">
        <f>D15+D24</f>
        <v>1820.2375</v>
      </c>
      <c r="E26" s="43">
        <f>E24+E15</f>
        <v>3203.09</v>
      </c>
      <c r="F26" s="43">
        <f t="shared" ref="F26:N26" si="4">F15+F24</f>
        <v>1791.7</v>
      </c>
      <c r="G26" s="43">
        <f t="shared" si="4"/>
        <v>1984.38</v>
      </c>
      <c r="H26" s="43">
        <f t="shared" si="4"/>
        <v>2033.4099999999999</v>
      </c>
      <c r="I26" s="43">
        <f t="shared" si="4"/>
        <v>2267.7275</v>
      </c>
      <c r="J26" s="43">
        <f t="shared" si="4"/>
        <v>2128.33</v>
      </c>
      <c r="K26" s="43">
        <f t="shared" si="4"/>
        <v>2280.1575000000003</v>
      </c>
      <c r="L26" s="43">
        <f t="shared" si="4"/>
        <v>4490.5275000000001</v>
      </c>
      <c r="M26" s="43">
        <f t="shared" si="4"/>
        <v>1637.4749999999999</v>
      </c>
      <c r="N26" s="43">
        <f t="shared" si="4"/>
        <v>1789.6175000000001</v>
      </c>
    </row>
    <row r="27" spans="1:14" x14ac:dyDescent="0.25">
      <c r="A27" s="8"/>
      <c r="B27" s="3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8" t="s">
        <v>106</v>
      </c>
      <c r="B28" s="35"/>
      <c r="C28" s="5">
        <f t="shared" ref="C28:N28" si="5">C10</f>
        <v>5275</v>
      </c>
      <c r="D28" s="5">
        <f t="shared" si="5"/>
        <v>6505.0249999999996</v>
      </c>
      <c r="E28" s="5">
        <f t="shared" si="5"/>
        <v>10230.787499999999</v>
      </c>
      <c r="F28" s="5">
        <f t="shared" si="5"/>
        <v>9767.6974999999984</v>
      </c>
      <c r="G28" s="5">
        <f t="shared" si="5"/>
        <v>11287.997499999998</v>
      </c>
      <c r="H28" s="5">
        <f t="shared" si="5"/>
        <v>12517.617499999997</v>
      </c>
      <c r="I28" s="5">
        <f t="shared" si="5"/>
        <v>14297.707499999997</v>
      </c>
      <c r="J28" s="5">
        <f t="shared" si="5"/>
        <v>15411.979999999996</v>
      </c>
      <c r="K28" s="5">
        <f t="shared" si="5"/>
        <v>17119.149999999994</v>
      </c>
      <c r="L28" s="5">
        <f t="shared" si="5"/>
        <v>22232.492499999993</v>
      </c>
      <c r="M28" s="5">
        <f t="shared" si="5"/>
        <v>20516.964999999993</v>
      </c>
      <c r="N28" s="5">
        <f t="shared" si="5"/>
        <v>21738.989999999994</v>
      </c>
    </row>
    <row r="29" spans="1:14" x14ac:dyDescent="0.25">
      <c r="A29" s="8" t="s">
        <v>107</v>
      </c>
      <c r="B29" s="35"/>
      <c r="C29" s="5">
        <f t="shared" ref="C29:N29" si="6">C26</f>
        <v>1637.4749999999999</v>
      </c>
      <c r="D29" s="5">
        <f t="shared" si="6"/>
        <v>1820.2375</v>
      </c>
      <c r="E29" s="5">
        <f t="shared" si="6"/>
        <v>3203.09</v>
      </c>
      <c r="F29" s="5">
        <f t="shared" si="6"/>
        <v>1791.7</v>
      </c>
      <c r="G29" s="5">
        <f t="shared" si="6"/>
        <v>1984.38</v>
      </c>
      <c r="H29" s="5">
        <f t="shared" si="6"/>
        <v>2033.4099999999999</v>
      </c>
      <c r="I29" s="5">
        <f t="shared" si="6"/>
        <v>2267.7275</v>
      </c>
      <c r="J29" s="5">
        <f t="shared" si="6"/>
        <v>2128.33</v>
      </c>
      <c r="K29" s="5">
        <f t="shared" si="6"/>
        <v>2280.1575000000003</v>
      </c>
      <c r="L29" s="5">
        <f t="shared" si="6"/>
        <v>4490.5275000000001</v>
      </c>
      <c r="M29" s="5">
        <f t="shared" si="6"/>
        <v>1637.4749999999999</v>
      </c>
      <c r="N29" s="5">
        <f t="shared" si="6"/>
        <v>1789.6175000000001</v>
      </c>
    </row>
    <row r="30" spans="1:14" ht="15.75" customHeight="1" x14ac:dyDescent="0.25">
      <c r="A30" s="8"/>
      <c r="B30" s="3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25">
      <c r="A31" s="8" t="s">
        <v>108</v>
      </c>
      <c r="B31" s="7">
        <f>N31</f>
        <v>19949.372499999994</v>
      </c>
      <c r="C31" s="5">
        <f t="shared" ref="C31:N31" si="7">C28-C29</f>
        <v>3637.5250000000001</v>
      </c>
      <c r="D31" s="5">
        <f t="shared" si="7"/>
        <v>4684.7874999999995</v>
      </c>
      <c r="E31" s="5">
        <f t="shared" si="7"/>
        <v>7027.6974999999984</v>
      </c>
      <c r="F31" s="5">
        <f t="shared" si="7"/>
        <v>7975.9974999999986</v>
      </c>
      <c r="G31" s="5">
        <f t="shared" si="7"/>
        <v>9303.6174999999967</v>
      </c>
      <c r="H31" s="5">
        <f t="shared" si="7"/>
        <v>10484.207499999997</v>
      </c>
      <c r="I31" s="5">
        <f t="shared" si="7"/>
        <v>12029.979999999996</v>
      </c>
      <c r="J31" s="5">
        <f t="shared" si="7"/>
        <v>13283.649999999996</v>
      </c>
      <c r="K31" s="5">
        <f t="shared" si="7"/>
        <v>14838.992499999993</v>
      </c>
      <c r="L31" s="5">
        <f t="shared" si="7"/>
        <v>17741.964999999993</v>
      </c>
      <c r="M31" s="5">
        <f t="shared" si="7"/>
        <v>18879.489999999994</v>
      </c>
      <c r="N31" s="5">
        <f t="shared" si="7"/>
        <v>19949.372499999994</v>
      </c>
    </row>
    <row r="32" spans="1:14" ht="15.75" thickBot="1" x14ac:dyDescent="0.3">
      <c r="A32" s="8" t="s">
        <v>109</v>
      </c>
      <c r="B32" s="48">
        <v>0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5.75" thickBot="1" x14ac:dyDescent="0.3">
      <c r="A33" s="56" t="s">
        <v>110</v>
      </c>
      <c r="B33" s="107">
        <v>19949.37</v>
      </c>
      <c r="C33" s="51">
        <f t="shared" ref="C33:N33" si="8">C31</f>
        <v>3637.5250000000001</v>
      </c>
      <c r="D33" s="51">
        <f t="shared" si="8"/>
        <v>4684.7874999999995</v>
      </c>
      <c r="E33" s="51">
        <f t="shared" si="8"/>
        <v>7027.6974999999984</v>
      </c>
      <c r="F33" s="51">
        <f t="shared" si="8"/>
        <v>7975.9974999999986</v>
      </c>
      <c r="G33" s="51">
        <f t="shared" si="8"/>
        <v>9303.6174999999967</v>
      </c>
      <c r="H33" s="51">
        <f t="shared" si="8"/>
        <v>10484.207499999997</v>
      </c>
      <c r="I33" s="51">
        <f t="shared" si="8"/>
        <v>12029.979999999996</v>
      </c>
      <c r="J33" s="51">
        <f t="shared" si="8"/>
        <v>13283.649999999996</v>
      </c>
      <c r="K33" s="51">
        <f t="shared" si="8"/>
        <v>14838.992499999993</v>
      </c>
      <c r="L33" s="51">
        <f t="shared" si="8"/>
        <v>17741.964999999993</v>
      </c>
      <c r="M33" s="51">
        <f t="shared" si="8"/>
        <v>18879.489999999994</v>
      </c>
      <c r="N33" s="21">
        <f t="shared" si="8"/>
        <v>19949.372499999994</v>
      </c>
    </row>
    <row r="34" spans="1:14" x14ac:dyDescent="0.25">
      <c r="A34" s="8"/>
      <c r="B34" s="4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="98" workbookViewId="0">
      <selection activeCell="B36" sqref="B36"/>
    </sheetView>
  </sheetViews>
  <sheetFormatPr defaultRowHeight="15" x14ac:dyDescent="0.25"/>
  <cols>
    <col min="1" max="1" width="35.7109375" bestFit="1" customWidth="1"/>
    <col min="2" max="2" width="15.85546875" bestFit="1" customWidth="1"/>
    <col min="3" max="8" width="11.42578125" bestFit="1" customWidth="1"/>
    <col min="9" max="9" width="12" bestFit="1" customWidth="1"/>
    <col min="10" max="14" width="11.42578125" bestFit="1" customWidth="1"/>
  </cols>
  <sheetData>
    <row r="1" spans="1:14" ht="15.75" x14ac:dyDescent="0.25">
      <c r="A1" s="89" t="s">
        <v>65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x14ac:dyDescent="0.25">
      <c r="A2" s="34" t="s">
        <v>64</v>
      </c>
      <c r="B2" s="9" t="s">
        <v>31</v>
      </c>
      <c r="C2" s="9" t="s">
        <v>15</v>
      </c>
      <c r="D2" s="9" t="s">
        <v>16</v>
      </c>
      <c r="E2" s="9" t="s">
        <v>17</v>
      </c>
      <c r="F2" s="9" t="s">
        <v>18</v>
      </c>
      <c r="G2" s="9" t="s">
        <v>19</v>
      </c>
      <c r="H2" s="9" t="s">
        <v>20</v>
      </c>
      <c r="I2" s="9" t="s">
        <v>21</v>
      </c>
      <c r="J2" s="9" t="s">
        <v>22</v>
      </c>
      <c r="K2" s="9" t="s">
        <v>23</v>
      </c>
      <c r="L2" s="9" t="s">
        <v>24</v>
      </c>
      <c r="M2" s="9" t="s">
        <v>25</v>
      </c>
      <c r="N2" s="9" t="s">
        <v>26</v>
      </c>
    </row>
    <row r="3" spans="1:14" x14ac:dyDescent="0.25">
      <c r="A3" s="9"/>
      <c r="B3" s="9"/>
      <c r="C3" s="9"/>
      <c r="D3" s="9"/>
      <c r="E3" s="9" t="s">
        <v>11</v>
      </c>
      <c r="F3" s="9"/>
      <c r="G3" s="9"/>
      <c r="H3" s="9"/>
      <c r="I3" s="9"/>
      <c r="J3" s="9"/>
      <c r="K3" s="9"/>
      <c r="L3" s="9" t="s">
        <v>12</v>
      </c>
      <c r="M3" s="9"/>
      <c r="N3" s="9"/>
    </row>
    <row r="4" spans="1:14" x14ac:dyDescent="0.25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33" t="s">
        <v>59</v>
      </c>
      <c r="B5" s="28">
        <f>'Cash Flow Forcast 2026'!B33</f>
        <v>19949.37</v>
      </c>
      <c r="C5" s="25">
        <f>B5</f>
        <v>19949.37</v>
      </c>
      <c r="D5" s="25">
        <f t="shared" ref="D5:N5" si="0">C33</f>
        <v>23037.87</v>
      </c>
      <c r="E5" s="25">
        <f t="shared" si="0"/>
        <v>26302.544999999998</v>
      </c>
      <c r="F5" s="25">
        <f t="shared" si="0"/>
        <v>32506.079999999998</v>
      </c>
      <c r="G5" s="25">
        <f t="shared" si="0"/>
        <v>35501.055</v>
      </c>
      <c r="H5" s="25">
        <f t="shared" si="0"/>
        <v>39082.410000000003</v>
      </c>
      <c r="I5" s="25">
        <f t="shared" si="0"/>
        <v>42223.11</v>
      </c>
      <c r="J5" s="25">
        <f t="shared" si="0"/>
        <v>45687.885000000002</v>
      </c>
      <c r="K5" s="25">
        <f t="shared" si="0"/>
        <v>49210.514999999999</v>
      </c>
      <c r="L5" s="25">
        <f t="shared" si="0"/>
        <v>52828.845000000001</v>
      </c>
      <c r="M5" s="25">
        <f t="shared" si="0"/>
        <v>59681.4</v>
      </c>
      <c r="N5" s="25">
        <f t="shared" si="0"/>
        <v>63319.304999999993</v>
      </c>
    </row>
    <row r="6" spans="1:14" x14ac:dyDescent="0.25">
      <c r="A6" s="1"/>
      <c r="B6" s="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8" t="s">
        <v>111</v>
      </c>
      <c r="B7" s="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8" t="s">
        <v>104</v>
      </c>
      <c r="B8" s="50"/>
      <c r="C8" s="5">
        <f>' Income Statement year 2027 '!C17</f>
        <v>7230</v>
      </c>
      <c r="D8" s="5">
        <f>' Income Statement year 2027 '!D17</f>
        <v>7975</v>
      </c>
      <c r="E8" s="5">
        <f>' Income Statement year 2027 '!E17</f>
        <v>14411</v>
      </c>
      <c r="F8" s="5">
        <f>' Income Statement year 2027 '!F17</f>
        <v>7465</v>
      </c>
      <c r="G8" s="5">
        <f>' Income Statement year 2027 '!G17</f>
        <v>8463</v>
      </c>
      <c r="H8" s="5">
        <f>' Income Statement year 2027 '!H17</f>
        <v>7730</v>
      </c>
      <c r="I8" s="5">
        <f>' Income Statement year 2027 '!I17</f>
        <v>8215</v>
      </c>
      <c r="J8" s="5">
        <f>' Income Statement year 2027 '!J17</f>
        <v>8618</v>
      </c>
      <c r="K8" s="5">
        <f>' Income Statement year 2027 '!K17</f>
        <v>8558</v>
      </c>
      <c r="L8" s="5">
        <f>' Income Statement year 2027 '!L17</f>
        <v>16323</v>
      </c>
      <c r="M8" s="5">
        <f>' Income Statement year 2027 '!M17</f>
        <v>8513</v>
      </c>
      <c r="N8" s="5">
        <f>' Income Statement year 2027 '!N17</f>
        <v>8390</v>
      </c>
    </row>
    <row r="9" spans="1:14" x14ac:dyDescent="0.25">
      <c r="A9" s="8"/>
      <c r="B9" s="4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5.75" thickBot="1" x14ac:dyDescent="0.3">
      <c r="A10" s="8" t="s">
        <v>70</v>
      </c>
      <c r="B10" s="35"/>
      <c r="C10" s="43">
        <f t="shared" ref="C10:N10" si="1">SUM(C5:C8)</f>
        <v>27179.37</v>
      </c>
      <c r="D10" s="43">
        <f t="shared" si="1"/>
        <v>31012.87</v>
      </c>
      <c r="E10" s="43">
        <f t="shared" si="1"/>
        <v>40713.544999999998</v>
      </c>
      <c r="F10" s="43">
        <f t="shared" si="1"/>
        <v>39971.08</v>
      </c>
      <c r="G10" s="43">
        <f t="shared" si="1"/>
        <v>43964.055</v>
      </c>
      <c r="H10" s="43">
        <f t="shared" si="1"/>
        <v>46812.41</v>
      </c>
      <c r="I10" s="43">
        <f t="shared" si="1"/>
        <v>50438.11</v>
      </c>
      <c r="J10" s="43">
        <f t="shared" si="1"/>
        <v>54305.885000000002</v>
      </c>
      <c r="K10" s="43">
        <f t="shared" si="1"/>
        <v>57768.514999999999</v>
      </c>
      <c r="L10" s="43">
        <f t="shared" si="1"/>
        <v>69151.845000000001</v>
      </c>
      <c r="M10" s="43">
        <f t="shared" si="1"/>
        <v>68194.399999999994</v>
      </c>
      <c r="N10" s="43">
        <f t="shared" si="1"/>
        <v>71709.304999999993</v>
      </c>
    </row>
    <row r="11" spans="1:14" x14ac:dyDescent="0.25">
      <c r="A11" s="8"/>
      <c r="B11" s="35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1:14" x14ac:dyDescent="0.25">
      <c r="A12" s="8" t="s">
        <v>112</v>
      </c>
      <c r="B12" s="35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 x14ac:dyDescent="0.25">
      <c r="A13" s="8" t="s">
        <v>68</v>
      </c>
      <c r="B13" s="35"/>
      <c r="C13" s="48">
        <f>' Income Statement year 2027 '!C18</f>
        <v>3615</v>
      </c>
      <c r="D13" s="48">
        <f>' Income Statement year 2027 '!D18</f>
        <v>3987.5</v>
      </c>
      <c r="E13" s="48">
        <f>' Income Statement year 2027 '!E18</f>
        <v>7205.5</v>
      </c>
      <c r="F13" s="48">
        <f>' Income Statement year 2027 '!F18</f>
        <v>3732.5</v>
      </c>
      <c r="G13" s="48">
        <f>' Income Statement year 2027 '!G18</f>
        <v>4231.5</v>
      </c>
      <c r="H13" s="48">
        <f>' Income Statement year 2027 '!H18</f>
        <v>3865</v>
      </c>
      <c r="I13" s="48">
        <f>' Income Statement year 2027 '!I18</f>
        <v>4107.5</v>
      </c>
      <c r="J13" s="48">
        <f>' Income Statement year 2027 '!J18</f>
        <v>4309</v>
      </c>
      <c r="K13" s="48">
        <f>' Income Statement year 2027 '!K18</f>
        <v>4279</v>
      </c>
      <c r="L13" s="48">
        <f>' Income Statement year 2027 '!L18</f>
        <v>8161.5</v>
      </c>
      <c r="M13" s="48">
        <f>' Income Statement year 2027 '!M18</f>
        <v>4256.5</v>
      </c>
      <c r="N13" s="48">
        <f>' Income Statement year 2027 '!N18</f>
        <v>4195</v>
      </c>
    </row>
    <row r="14" spans="1:14" x14ac:dyDescent="0.25">
      <c r="A14" s="8"/>
      <c r="B14" s="3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5.75" thickBot="1" x14ac:dyDescent="0.3">
      <c r="A15" s="8" t="s">
        <v>72</v>
      </c>
      <c r="B15" s="42"/>
      <c r="C15" s="14">
        <f t="shared" ref="C15:N15" si="2">C13</f>
        <v>3615</v>
      </c>
      <c r="D15" s="14">
        <f t="shared" si="2"/>
        <v>3987.5</v>
      </c>
      <c r="E15" s="14">
        <f t="shared" si="2"/>
        <v>7205.5</v>
      </c>
      <c r="F15" s="14">
        <f t="shared" si="2"/>
        <v>3732.5</v>
      </c>
      <c r="G15" s="14">
        <f t="shared" si="2"/>
        <v>4231.5</v>
      </c>
      <c r="H15" s="14">
        <f t="shared" si="2"/>
        <v>3865</v>
      </c>
      <c r="I15" s="14">
        <f t="shared" si="2"/>
        <v>4107.5</v>
      </c>
      <c r="J15" s="14">
        <f t="shared" si="2"/>
        <v>4309</v>
      </c>
      <c r="K15" s="14">
        <f t="shared" si="2"/>
        <v>4279</v>
      </c>
      <c r="L15" s="14">
        <f t="shared" si="2"/>
        <v>8161.5</v>
      </c>
      <c r="M15" s="14">
        <f t="shared" si="2"/>
        <v>4256.5</v>
      </c>
      <c r="N15" s="14">
        <f t="shared" si="2"/>
        <v>4195</v>
      </c>
    </row>
    <row r="16" spans="1:14" ht="15.75" thickTop="1" x14ac:dyDescent="0.25">
      <c r="A16" s="1"/>
      <c r="B16" s="5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33" t="s">
        <v>113</v>
      </c>
      <c r="B17" s="50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46" t="s">
        <v>121</v>
      </c>
      <c r="B18" s="50"/>
      <c r="C18" s="5">
        <v>45</v>
      </c>
      <c r="D18" s="5">
        <v>45</v>
      </c>
      <c r="E18" s="5">
        <v>45</v>
      </c>
      <c r="F18" s="5">
        <v>45</v>
      </c>
      <c r="G18" s="5">
        <v>45</v>
      </c>
      <c r="H18" s="5">
        <v>45</v>
      </c>
      <c r="I18" s="5">
        <v>45</v>
      </c>
      <c r="J18" s="5">
        <v>45</v>
      </c>
      <c r="K18" s="5">
        <v>45</v>
      </c>
      <c r="L18" s="5">
        <v>45</v>
      </c>
      <c r="M18" s="5">
        <v>45</v>
      </c>
      <c r="N18" s="5">
        <v>45</v>
      </c>
    </row>
    <row r="19" spans="1:14" x14ac:dyDescent="0.25">
      <c r="A19" s="46" t="s">
        <v>122</v>
      </c>
      <c r="B19" s="50"/>
      <c r="C19" s="5">
        <v>0</v>
      </c>
      <c r="D19" s="5">
        <v>140</v>
      </c>
      <c r="E19" s="5">
        <v>0</v>
      </c>
      <c r="F19" s="5">
        <v>225</v>
      </c>
      <c r="G19" s="5">
        <v>0</v>
      </c>
      <c r="H19" s="5">
        <v>140</v>
      </c>
      <c r="I19" s="5">
        <v>0</v>
      </c>
      <c r="J19" s="5">
        <v>140</v>
      </c>
      <c r="K19" s="5">
        <v>0</v>
      </c>
      <c r="L19" s="5">
        <v>140</v>
      </c>
      <c r="M19" s="5">
        <v>0</v>
      </c>
      <c r="N19" s="5">
        <v>140</v>
      </c>
    </row>
    <row r="20" spans="1:14" x14ac:dyDescent="0.25">
      <c r="A20" s="46" t="s">
        <v>120</v>
      </c>
      <c r="B20" s="50"/>
      <c r="C20" s="5">
        <v>20</v>
      </c>
      <c r="D20" s="5">
        <v>50</v>
      </c>
      <c r="E20" s="5">
        <v>30</v>
      </c>
      <c r="F20" s="5">
        <v>20</v>
      </c>
      <c r="G20" s="5">
        <v>20</v>
      </c>
      <c r="H20" s="5">
        <v>20</v>
      </c>
      <c r="I20" s="5">
        <v>30</v>
      </c>
      <c r="J20" s="5">
        <v>25</v>
      </c>
      <c r="K20" s="5">
        <v>25</v>
      </c>
      <c r="L20" s="5">
        <v>50</v>
      </c>
      <c r="M20" s="5">
        <v>30</v>
      </c>
      <c r="N20" s="5">
        <v>34</v>
      </c>
    </row>
    <row r="21" spans="1:14" x14ac:dyDescent="0.25">
      <c r="A21" s="1" t="s">
        <v>50</v>
      </c>
      <c r="B21" s="50"/>
      <c r="C21" s="5">
        <v>0</v>
      </c>
      <c r="D21" s="5">
        <v>0</v>
      </c>
      <c r="E21" s="5">
        <v>0</v>
      </c>
      <c r="F21" s="5">
        <v>0</v>
      </c>
      <c r="G21" s="5">
        <v>50</v>
      </c>
      <c r="H21" s="5">
        <v>50</v>
      </c>
      <c r="I21" s="5">
        <v>50</v>
      </c>
      <c r="J21" s="5">
        <v>50</v>
      </c>
      <c r="K21" s="5">
        <v>50</v>
      </c>
      <c r="L21" s="5">
        <v>50</v>
      </c>
      <c r="M21" s="5">
        <v>0</v>
      </c>
      <c r="N21" s="5">
        <v>0</v>
      </c>
    </row>
    <row r="22" spans="1:14" x14ac:dyDescent="0.25">
      <c r="A22" s="1" t="s">
        <v>57</v>
      </c>
      <c r="B22" s="35"/>
      <c r="C22" s="20">
        <f>' Income Statement year 2027 '!C30</f>
        <v>461.5</v>
      </c>
      <c r="D22" s="20">
        <f>' Income Statement year 2027 '!D30</f>
        <v>487.82499999999999</v>
      </c>
      <c r="E22" s="20">
        <f>' Income Statement year 2027 '!E30</f>
        <v>926.96500000000003</v>
      </c>
      <c r="F22" s="20">
        <f>' Income Statement year 2027 '!F30</f>
        <v>447.52500000000003</v>
      </c>
      <c r="G22" s="20">
        <f>' Income Statement year 2027 '!G30</f>
        <v>535.14499999999998</v>
      </c>
      <c r="H22" s="20">
        <f>' Income Statement year 2027 '!H30</f>
        <v>469.3</v>
      </c>
      <c r="I22" s="20">
        <f>' Income Statement year 2027 '!I30</f>
        <v>517.72500000000002</v>
      </c>
      <c r="J22" s="20">
        <f>' Income Statement year 2027 '!J30</f>
        <v>526.37</v>
      </c>
      <c r="K22" s="20">
        <f>' Income Statement year 2027 '!K30</f>
        <v>540.67000000000007</v>
      </c>
      <c r="L22" s="20">
        <f>' Income Statement year 2027 '!L30</f>
        <v>1023.9450000000001</v>
      </c>
      <c r="M22" s="20">
        <f>' Income Statement year 2027 '!M30</f>
        <v>543.59500000000003</v>
      </c>
      <c r="N22" s="20">
        <f>' Income Statement year 2027 '!N30</f>
        <v>516.88</v>
      </c>
    </row>
    <row r="23" spans="1:14" x14ac:dyDescent="0.25">
      <c r="A23" s="1"/>
      <c r="B23" s="5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15.75" thickBot="1" x14ac:dyDescent="0.3">
      <c r="A24" s="8" t="s">
        <v>74</v>
      </c>
      <c r="B24" s="35"/>
      <c r="C24" s="14">
        <f t="shared" ref="C24:N24" si="3">SUM(C18:C22)</f>
        <v>526.5</v>
      </c>
      <c r="D24" s="14">
        <f t="shared" si="3"/>
        <v>722.82500000000005</v>
      </c>
      <c r="E24" s="14">
        <f t="shared" si="3"/>
        <v>1001.965</v>
      </c>
      <c r="F24" s="14">
        <f t="shared" si="3"/>
        <v>737.52500000000009</v>
      </c>
      <c r="G24" s="14">
        <f t="shared" si="3"/>
        <v>650.14499999999998</v>
      </c>
      <c r="H24" s="14">
        <f t="shared" si="3"/>
        <v>724.3</v>
      </c>
      <c r="I24" s="14">
        <f t="shared" si="3"/>
        <v>642.72500000000002</v>
      </c>
      <c r="J24" s="14">
        <f t="shared" si="3"/>
        <v>786.37</v>
      </c>
      <c r="K24" s="14">
        <f t="shared" si="3"/>
        <v>660.67000000000007</v>
      </c>
      <c r="L24" s="14">
        <f t="shared" si="3"/>
        <v>1308.9450000000002</v>
      </c>
      <c r="M24" s="14">
        <f t="shared" si="3"/>
        <v>618.59500000000003</v>
      </c>
      <c r="N24" s="14">
        <f t="shared" si="3"/>
        <v>735.88</v>
      </c>
    </row>
    <row r="25" spans="1:14" ht="15.75" thickTop="1" x14ac:dyDescent="0.25">
      <c r="A25" s="1"/>
      <c r="B25" s="35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15.75" thickBot="1" x14ac:dyDescent="0.3">
      <c r="A26" s="8" t="s">
        <v>105</v>
      </c>
      <c r="B26" s="35"/>
      <c r="C26" s="43">
        <f>C15+C24</f>
        <v>4141.5</v>
      </c>
      <c r="D26" s="43">
        <f>D15+D24</f>
        <v>4710.3249999999998</v>
      </c>
      <c r="E26" s="43">
        <f>E24+E15</f>
        <v>8207.4650000000001</v>
      </c>
      <c r="F26" s="43">
        <f t="shared" ref="F26:N26" si="4">F15+F24</f>
        <v>4470.0249999999996</v>
      </c>
      <c r="G26" s="43">
        <f t="shared" si="4"/>
        <v>4881.6450000000004</v>
      </c>
      <c r="H26" s="43">
        <f t="shared" si="4"/>
        <v>4589.3</v>
      </c>
      <c r="I26" s="43">
        <f t="shared" si="4"/>
        <v>4750.2250000000004</v>
      </c>
      <c r="J26" s="43">
        <f t="shared" si="4"/>
        <v>5095.37</v>
      </c>
      <c r="K26" s="43">
        <f t="shared" si="4"/>
        <v>4939.67</v>
      </c>
      <c r="L26" s="43">
        <f t="shared" si="4"/>
        <v>9470.4449999999997</v>
      </c>
      <c r="M26" s="43">
        <f t="shared" si="4"/>
        <v>4875.0950000000003</v>
      </c>
      <c r="N26" s="43">
        <f t="shared" si="4"/>
        <v>4930.88</v>
      </c>
    </row>
    <row r="27" spans="1:14" x14ac:dyDescent="0.25">
      <c r="A27" s="8"/>
      <c r="B27" s="3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8" t="s">
        <v>114</v>
      </c>
      <c r="B28" s="35"/>
      <c r="C28" s="5">
        <f t="shared" ref="C28:N28" si="5">C10</f>
        <v>27179.37</v>
      </c>
      <c r="D28" s="5">
        <f t="shared" si="5"/>
        <v>31012.87</v>
      </c>
      <c r="E28" s="5">
        <f t="shared" si="5"/>
        <v>40713.544999999998</v>
      </c>
      <c r="F28" s="5">
        <f t="shared" si="5"/>
        <v>39971.08</v>
      </c>
      <c r="G28" s="5">
        <f t="shared" si="5"/>
        <v>43964.055</v>
      </c>
      <c r="H28" s="5">
        <f t="shared" si="5"/>
        <v>46812.41</v>
      </c>
      <c r="I28" s="5">
        <f t="shared" si="5"/>
        <v>50438.11</v>
      </c>
      <c r="J28" s="5">
        <f t="shared" si="5"/>
        <v>54305.885000000002</v>
      </c>
      <c r="K28" s="5">
        <f t="shared" si="5"/>
        <v>57768.514999999999</v>
      </c>
      <c r="L28" s="5">
        <f t="shared" si="5"/>
        <v>69151.845000000001</v>
      </c>
      <c r="M28" s="5">
        <f t="shared" si="5"/>
        <v>68194.399999999994</v>
      </c>
      <c r="N28" s="5">
        <f t="shared" si="5"/>
        <v>71709.304999999993</v>
      </c>
    </row>
    <row r="29" spans="1:14" x14ac:dyDescent="0.25">
      <c r="A29" s="8" t="s">
        <v>115</v>
      </c>
      <c r="B29" s="35"/>
      <c r="C29" s="5">
        <f t="shared" ref="C29:N29" si="6">C26</f>
        <v>4141.5</v>
      </c>
      <c r="D29" s="5">
        <f t="shared" si="6"/>
        <v>4710.3249999999998</v>
      </c>
      <c r="E29" s="5">
        <f t="shared" si="6"/>
        <v>8207.4650000000001</v>
      </c>
      <c r="F29" s="5">
        <f t="shared" si="6"/>
        <v>4470.0249999999996</v>
      </c>
      <c r="G29" s="5">
        <f t="shared" si="6"/>
        <v>4881.6450000000004</v>
      </c>
      <c r="H29" s="5">
        <f t="shared" si="6"/>
        <v>4589.3</v>
      </c>
      <c r="I29" s="5">
        <f t="shared" si="6"/>
        <v>4750.2250000000004</v>
      </c>
      <c r="J29" s="5">
        <f t="shared" si="6"/>
        <v>5095.37</v>
      </c>
      <c r="K29" s="5">
        <f t="shared" si="6"/>
        <v>4939.67</v>
      </c>
      <c r="L29" s="5">
        <f t="shared" si="6"/>
        <v>9470.4449999999997</v>
      </c>
      <c r="M29" s="5">
        <f t="shared" si="6"/>
        <v>4875.0950000000003</v>
      </c>
      <c r="N29" s="5">
        <f t="shared" si="6"/>
        <v>4930.88</v>
      </c>
    </row>
    <row r="30" spans="1:14" x14ac:dyDescent="0.25">
      <c r="A30" s="8"/>
      <c r="B30" s="3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25">
      <c r="A31" s="8" t="s">
        <v>108</v>
      </c>
      <c r="B31" s="7">
        <f>N31</f>
        <v>66778.424999999988</v>
      </c>
      <c r="C31" s="5">
        <f t="shared" ref="C31:N31" si="7">C28-C29</f>
        <v>23037.87</v>
      </c>
      <c r="D31" s="5">
        <f t="shared" si="7"/>
        <v>26302.544999999998</v>
      </c>
      <c r="E31" s="5">
        <f t="shared" si="7"/>
        <v>32506.079999999998</v>
      </c>
      <c r="F31" s="5">
        <f t="shared" si="7"/>
        <v>35501.055</v>
      </c>
      <c r="G31" s="5">
        <f t="shared" si="7"/>
        <v>39082.410000000003</v>
      </c>
      <c r="H31" s="5">
        <f t="shared" si="7"/>
        <v>42223.11</v>
      </c>
      <c r="I31" s="5">
        <f t="shared" si="7"/>
        <v>45687.885000000002</v>
      </c>
      <c r="J31" s="5">
        <f t="shared" si="7"/>
        <v>49210.514999999999</v>
      </c>
      <c r="K31" s="5">
        <f t="shared" si="7"/>
        <v>52828.845000000001</v>
      </c>
      <c r="L31" s="5">
        <f t="shared" si="7"/>
        <v>59681.4</v>
      </c>
      <c r="M31" s="5">
        <f t="shared" si="7"/>
        <v>63319.304999999993</v>
      </c>
      <c r="N31" s="5">
        <f t="shared" si="7"/>
        <v>66778.424999999988</v>
      </c>
    </row>
    <row r="32" spans="1:14" ht="15.75" thickBot="1" x14ac:dyDescent="0.3">
      <c r="A32" s="8" t="s">
        <v>109</v>
      </c>
      <c r="B32" s="48">
        <v>0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5.75" thickBot="1" x14ac:dyDescent="0.3">
      <c r="A33" s="56" t="s">
        <v>110</v>
      </c>
      <c r="B33" s="107">
        <v>66778.429999999993</v>
      </c>
      <c r="C33" s="51">
        <f t="shared" ref="C33:N33" si="8">C31</f>
        <v>23037.87</v>
      </c>
      <c r="D33" s="51">
        <f t="shared" si="8"/>
        <v>26302.544999999998</v>
      </c>
      <c r="E33" s="51">
        <f t="shared" si="8"/>
        <v>32506.079999999998</v>
      </c>
      <c r="F33" s="51">
        <f t="shared" si="8"/>
        <v>35501.055</v>
      </c>
      <c r="G33" s="51">
        <f t="shared" si="8"/>
        <v>39082.410000000003</v>
      </c>
      <c r="H33" s="51">
        <f t="shared" si="8"/>
        <v>42223.11</v>
      </c>
      <c r="I33" s="51">
        <f t="shared" si="8"/>
        <v>45687.885000000002</v>
      </c>
      <c r="J33" s="51">
        <f t="shared" si="8"/>
        <v>49210.514999999999</v>
      </c>
      <c r="K33" s="51">
        <f t="shared" si="8"/>
        <v>52828.845000000001</v>
      </c>
      <c r="L33" s="51">
        <f t="shared" si="8"/>
        <v>59681.4</v>
      </c>
      <c r="M33" s="51">
        <f t="shared" si="8"/>
        <v>63319.304999999993</v>
      </c>
      <c r="N33" s="21">
        <f t="shared" si="8"/>
        <v>66778.424999999988</v>
      </c>
    </row>
    <row r="34" spans="1:14" x14ac:dyDescent="0.25">
      <c r="A34" s="15"/>
      <c r="B34" s="49"/>
      <c r="C34" s="57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8" spans="1:14" x14ac:dyDescent="0.25">
      <c r="B38" s="10"/>
    </row>
    <row r="39" spans="1:14" x14ac:dyDescent="0.25">
      <c r="B39" s="10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C37" sqref="C37"/>
    </sheetView>
  </sheetViews>
  <sheetFormatPr defaultRowHeight="15" x14ac:dyDescent="0.25"/>
  <cols>
    <col min="1" max="1" width="35.7109375" bestFit="1" customWidth="1"/>
    <col min="2" max="2" width="15.85546875" bestFit="1" customWidth="1"/>
    <col min="3" max="8" width="11.28515625" bestFit="1" customWidth="1"/>
    <col min="9" max="14" width="12.85546875" bestFit="1" customWidth="1"/>
  </cols>
  <sheetData>
    <row r="1" spans="1:14" ht="15.75" x14ac:dyDescent="0.2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</row>
    <row r="2" spans="1:14" x14ac:dyDescent="0.25">
      <c r="A2" s="9" t="s">
        <v>28</v>
      </c>
      <c r="B2" s="9" t="s">
        <v>31</v>
      </c>
      <c r="C2" s="9" t="s">
        <v>15</v>
      </c>
      <c r="D2" s="9" t="s">
        <v>16</v>
      </c>
      <c r="E2" s="9" t="s">
        <v>17</v>
      </c>
      <c r="F2" s="9" t="s">
        <v>18</v>
      </c>
      <c r="G2" s="9" t="s">
        <v>19</v>
      </c>
      <c r="H2" s="9" t="s">
        <v>20</v>
      </c>
      <c r="I2" s="9" t="s">
        <v>21</v>
      </c>
      <c r="J2" s="9" t="s">
        <v>22</v>
      </c>
      <c r="K2" s="9" t="s">
        <v>23</v>
      </c>
      <c r="L2" s="9" t="s">
        <v>24</v>
      </c>
      <c r="M2" s="9" t="s">
        <v>25</v>
      </c>
      <c r="N2" s="9" t="s">
        <v>26</v>
      </c>
    </row>
    <row r="3" spans="1:14" x14ac:dyDescent="0.25">
      <c r="A3" s="1"/>
      <c r="B3" s="9"/>
      <c r="C3" s="9"/>
      <c r="D3" s="9"/>
      <c r="E3" s="9" t="s">
        <v>11</v>
      </c>
      <c r="F3" s="9"/>
      <c r="G3" s="9"/>
      <c r="H3" s="9"/>
      <c r="I3" s="9"/>
      <c r="J3" s="9"/>
      <c r="K3" s="9"/>
      <c r="L3" s="9" t="s">
        <v>12</v>
      </c>
      <c r="M3" s="9"/>
      <c r="N3" s="9"/>
    </row>
    <row r="4" spans="1:14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8" t="s">
        <v>62</v>
      </c>
      <c r="B5" s="28">
        <f>'Cash Flow Forcast 2027'!B33</f>
        <v>66778.429999999993</v>
      </c>
      <c r="C5" s="25">
        <f>B5</f>
        <v>66778.429999999993</v>
      </c>
      <c r="D5" s="25">
        <f t="shared" ref="D5:N5" si="0">C34</f>
        <v>70268.217499999999</v>
      </c>
      <c r="E5" s="25">
        <f t="shared" si="0"/>
        <v>73940.922500000001</v>
      </c>
      <c r="F5" s="25">
        <f t="shared" si="0"/>
        <v>79070.877500000002</v>
      </c>
      <c r="G5" s="25">
        <f t="shared" si="0"/>
        <v>81528.887499999997</v>
      </c>
      <c r="H5" s="25">
        <f t="shared" si="0"/>
        <v>85454.762499999997</v>
      </c>
      <c r="I5" s="25">
        <f t="shared" si="0"/>
        <v>89552.244999999995</v>
      </c>
      <c r="J5" s="25">
        <f t="shared" si="0"/>
        <v>93871.142499999987</v>
      </c>
      <c r="K5" s="25">
        <f t="shared" si="0"/>
        <v>97887.279999999984</v>
      </c>
      <c r="L5" s="25">
        <f t="shared" si="0"/>
        <v>101906.89749999999</v>
      </c>
      <c r="M5" s="25">
        <f t="shared" si="0"/>
        <v>107521.65999999999</v>
      </c>
      <c r="N5" s="25">
        <f t="shared" si="0"/>
        <v>111205.02249999999</v>
      </c>
    </row>
    <row r="6" spans="1:14" x14ac:dyDescent="0.25">
      <c r="A6" s="8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x14ac:dyDescent="0.25">
      <c r="A7" s="8" t="s">
        <v>69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x14ac:dyDescent="0.25">
      <c r="A8" s="8" t="s">
        <v>104</v>
      </c>
      <c r="B8" s="25"/>
      <c r="C8" s="25">
        <f>' Income Statement year 2028 '!C17</f>
        <v>12722.5</v>
      </c>
      <c r="D8" s="25">
        <f>' Income Statement year 2028 '!D17</f>
        <v>13483</v>
      </c>
      <c r="E8" s="25">
        <f>' Income Statement year 2028 '!E17</f>
        <v>17913</v>
      </c>
      <c r="F8" s="25">
        <f>' Income Statement year 2028 '!F17</f>
        <v>12698</v>
      </c>
      <c r="G8" s="25">
        <f>' Income Statement year 2028 '!G17</f>
        <v>13825</v>
      </c>
      <c r="H8" s="25">
        <f>' Income Statement year 2028 '!H17</f>
        <v>14499.5</v>
      </c>
      <c r="I8" s="25">
        <f>' Income Statement year 2028 '!I17</f>
        <v>14748.5</v>
      </c>
      <c r="J8" s="25">
        <f>' Income Statement year 2028 '!J17</f>
        <v>14322.5</v>
      </c>
      <c r="K8" s="25">
        <f>' Income Statement year 2028 '!K17</f>
        <v>14050.5</v>
      </c>
      <c r="L8" s="25">
        <f>' Income Statement year 2028 '!L17</f>
        <v>19847.5</v>
      </c>
      <c r="M8" s="25">
        <f>' Income Statement year 2028 '!M17</f>
        <v>13187.5</v>
      </c>
      <c r="N8" s="25">
        <f>' Income Statement year 2028 '!N17</f>
        <v>13165</v>
      </c>
    </row>
    <row r="9" spans="1:14" x14ac:dyDescent="0.25">
      <c r="A9" s="8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5.75" thickBot="1" x14ac:dyDescent="0.3">
      <c r="A10" s="8" t="s">
        <v>70</v>
      </c>
      <c r="B10" s="25"/>
      <c r="C10" s="52">
        <f t="shared" ref="C10:N10" si="1">C8+C5</f>
        <v>79500.929999999993</v>
      </c>
      <c r="D10" s="52">
        <f t="shared" si="1"/>
        <v>83751.217499999999</v>
      </c>
      <c r="E10" s="52">
        <f t="shared" si="1"/>
        <v>91853.922500000001</v>
      </c>
      <c r="F10" s="52">
        <f t="shared" si="1"/>
        <v>91768.877500000002</v>
      </c>
      <c r="G10" s="52">
        <f t="shared" si="1"/>
        <v>95353.887499999997</v>
      </c>
      <c r="H10" s="52">
        <f t="shared" si="1"/>
        <v>99954.262499999997</v>
      </c>
      <c r="I10" s="52">
        <f t="shared" si="1"/>
        <v>104300.745</v>
      </c>
      <c r="J10" s="52">
        <f t="shared" si="1"/>
        <v>108193.64249999999</v>
      </c>
      <c r="K10" s="52">
        <f t="shared" si="1"/>
        <v>111937.77999999998</v>
      </c>
      <c r="L10" s="52">
        <f t="shared" si="1"/>
        <v>121754.39749999999</v>
      </c>
      <c r="M10" s="52">
        <f t="shared" si="1"/>
        <v>120709.15999999999</v>
      </c>
      <c r="N10" s="52">
        <f t="shared" si="1"/>
        <v>124370.02249999999</v>
      </c>
    </row>
    <row r="11" spans="1:14" x14ac:dyDescent="0.25">
      <c r="A11" s="8"/>
      <c r="B11" s="25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spans="1:14" x14ac:dyDescent="0.25">
      <c r="A12" s="8" t="s">
        <v>116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x14ac:dyDescent="0.25">
      <c r="A13" s="8" t="s">
        <v>68</v>
      </c>
      <c r="B13" s="25"/>
      <c r="C13" s="25">
        <f>' Income Statement year 2028 '!C18</f>
        <v>6361.25</v>
      </c>
      <c r="D13" s="25">
        <f>' Income Statement year 2028 '!D18</f>
        <v>6741.5</v>
      </c>
      <c r="E13" s="25">
        <f>' Income Statement year 2028 '!E18</f>
        <v>8956.5</v>
      </c>
      <c r="F13" s="25">
        <f>' Income Statement year 2028 '!F18</f>
        <v>6349</v>
      </c>
      <c r="G13" s="25">
        <f>' Income Statement year 2028 '!G20</f>
        <v>6912.5</v>
      </c>
      <c r="H13" s="25">
        <f>' Income Statement year 2028 '!H18</f>
        <v>7249.75</v>
      </c>
      <c r="I13" s="25">
        <f>' Income Statement year 2028 '!I18</f>
        <v>7374.25</v>
      </c>
      <c r="J13" s="25">
        <f>' Income Statement year 2028 '!J18</f>
        <v>7161.25</v>
      </c>
      <c r="K13" s="25">
        <f>' Income Statement year 2028 '!K18</f>
        <v>7025.25</v>
      </c>
      <c r="L13" s="25">
        <f>' Income Statement year 2028 '!L18</f>
        <v>9923.75</v>
      </c>
      <c r="M13" s="25">
        <f>' Income Statement year 2028 '!M20</f>
        <v>6593.75</v>
      </c>
      <c r="N13" s="25">
        <f>' Income Statement year 2028 '!N18</f>
        <v>6582.5</v>
      </c>
    </row>
    <row r="14" spans="1:14" x14ac:dyDescent="0.25">
      <c r="A14" s="8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ht="15.75" thickBot="1" x14ac:dyDescent="0.3">
      <c r="A15" s="8" t="s">
        <v>72</v>
      </c>
      <c r="B15" s="25"/>
      <c r="C15" s="54">
        <f t="shared" ref="C15:N15" si="2">C13</f>
        <v>6361.25</v>
      </c>
      <c r="D15" s="54">
        <f t="shared" si="2"/>
        <v>6741.5</v>
      </c>
      <c r="E15" s="54">
        <f t="shared" si="2"/>
        <v>8956.5</v>
      </c>
      <c r="F15" s="54">
        <f t="shared" si="2"/>
        <v>6349</v>
      </c>
      <c r="G15" s="54">
        <f t="shared" si="2"/>
        <v>6912.5</v>
      </c>
      <c r="H15" s="54">
        <f t="shared" si="2"/>
        <v>7249.75</v>
      </c>
      <c r="I15" s="54">
        <f t="shared" si="2"/>
        <v>7374.25</v>
      </c>
      <c r="J15" s="54">
        <f t="shared" si="2"/>
        <v>7161.25</v>
      </c>
      <c r="K15" s="54">
        <f t="shared" si="2"/>
        <v>7025.25</v>
      </c>
      <c r="L15" s="54">
        <f t="shared" si="2"/>
        <v>9923.75</v>
      </c>
      <c r="M15" s="54">
        <f t="shared" si="2"/>
        <v>6593.75</v>
      </c>
      <c r="N15" s="54">
        <f t="shared" si="2"/>
        <v>6582.5</v>
      </c>
    </row>
    <row r="16" spans="1:14" ht="15.75" thickTop="1" x14ac:dyDescent="0.25">
      <c r="A16" s="1"/>
      <c r="B16" s="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33" t="s">
        <v>117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46" t="s">
        <v>121</v>
      </c>
      <c r="B18" s="5"/>
      <c r="C18" s="5">
        <v>30</v>
      </c>
      <c r="D18" s="5">
        <v>30</v>
      </c>
      <c r="E18" s="5">
        <v>30</v>
      </c>
      <c r="F18" s="5">
        <v>30</v>
      </c>
      <c r="G18" s="5">
        <v>30</v>
      </c>
      <c r="H18" s="5">
        <v>30</v>
      </c>
      <c r="I18" s="5">
        <v>30</v>
      </c>
      <c r="J18" s="5">
        <v>30</v>
      </c>
      <c r="K18" s="5">
        <v>30</v>
      </c>
      <c r="L18" s="5">
        <v>30</v>
      </c>
      <c r="M18" s="5">
        <v>30</v>
      </c>
      <c r="N18" s="5">
        <v>30</v>
      </c>
    </row>
    <row r="19" spans="1:14" x14ac:dyDescent="0.25">
      <c r="A19" s="46" t="s">
        <v>122</v>
      </c>
      <c r="B19" s="5"/>
      <c r="C19" s="5">
        <v>0</v>
      </c>
      <c r="D19" s="5">
        <v>140</v>
      </c>
      <c r="E19" s="5">
        <v>0</v>
      </c>
      <c r="F19" s="5">
        <v>225</v>
      </c>
      <c r="G19" s="5">
        <v>0</v>
      </c>
      <c r="H19" s="5">
        <v>140</v>
      </c>
      <c r="I19" s="5">
        <v>0</v>
      </c>
      <c r="J19" s="5">
        <v>140</v>
      </c>
      <c r="K19" s="5">
        <v>0</v>
      </c>
      <c r="L19" s="5">
        <v>140</v>
      </c>
      <c r="M19" s="5">
        <v>0</v>
      </c>
      <c r="N19" s="5">
        <v>140</v>
      </c>
    </row>
    <row r="20" spans="1:14" x14ac:dyDescent="0.25">
      <c r="A20" s="46" t="s">
        <v>120</v>
      </c>
      <c r="B20" s="5"/>
      <c r="C20" s="5">
        <v>20</v>
      </c>
      <c r="D20" s="5">
        <v>50</v>
      </c>
      <c r="E20" s="5">
        <v>30</v>
      </c>
      <c r="F20" s="5">
        <v>20</v>
      </c>
      <c r="G20" s="5">
        <v>20</v>
      </c>
      <c r="H20" s="5">
        <v>20</v>
      </c>
      <c r="I20" s="5">
        <v>30</v>
      </c>
      <c r="J20" s="5">
        <v>25</v>
      </c>
      <c r="K20" s="5">
        <v>25</v>
      </c>
      <c r="L20" s="5">
        <v>50</v>
      </c>
      <c r="M20" s="5">
        <v>30</v>
      </c>
      <c r="N20" s="5">
        <v>34</v>
      </c>
    </row>
    <row r="21" spans="1:14" x14ac:dyDescent="0.25">
      <c r="A21" s="1" t="s">
        <v>32</v>
      </c>
      <c r="B21" s="5"/>
      <c r="C21" s="5">
        <v>2300</v>
      </c>
      <c r="D21" s="5">
        <v>2300</v>
      </c>
      <c r="E21" s="5">
        <v>3000</v>
      </c>
      <c r="F21" s="5">
        <v>2300</v>
      </c>
      <c r="G21" s="5">
        <v>2300</v>
      </c>
      <c r="H21" s="5">
        <v>2300</v>
      </c>
      <c r="I21" s="5">
        <v>2300</v>
      </c>
      <c r="J21" s="5">
        <v>2300</v>
      </c>
      <c r="K21" s="5">
        <v>2300</v>
      </c>
      <c r="L21" s="5">
        <v>3200</v>
      </c>
      <c r="M21" s="5">
        <v>2300</v>
      </c>
      <c r="N21" s="5">
        <v>2300</v>
      </c>
    </row>
    <row r="22" spans="1:14" x14ac:dyDescent="0.25">
      <c r="A22" s="1" t="s">
        <v>50</v>
      </c>
      <c r="B22" s="5"/>
      <c r="C22" s="5">
        <v>0</v>
      </c>
      <c r="D22" s="5">
        <v>0</v>
      </c>
      <c r="E22" s="5">
        <v>0</v>
      </c>
      <c r="F22" s="5">
        <v>0</v>
      </c>
      <c r="G22" s="5">
        <v>50</v>
      </c>
      <c r="H22" s="5">
        <v>50</v>
      </c>
      <c r="I22" s="5">
        <v>50</v>
      </c>
      <c r="J22" s="5">
        <v>50</v>
      </c>
      <c r="K22" s="5">
        <v>50</v>
      </c>
      <c r="L22" s="5">
        <v>50</v>
      </c>
      <c r="M22" s="5">
        <v>0</v>
      </c>
      <c r="N22" s="5">
        <v>0</v>
      </c>
    </row>
    <row r="23" spans="1:14" x14ac:dyDescent="0.25">
      <c r="A23" s="1" t="s">
        <v>67</v>
      </c>
      <c r="B23" s="5"/>
      <c r="C23" s="5">
        <f>' Income Statement year 2028 '!C31</f>
        <v>521.46249999999998</v>
      </c>
      <c r="D23" s="5">
        <f>' Income Statement year 2028 '!D31</f>
        <v>548.79500000000007</v>
      </c>
      <c r="E23" s="5">
        <f>' Income Statement year 2028 '!E31</f>
        <v>766.54500000000007</v>
      </c>
      <c r="F23" s="5">
        <f>' Income Statement year 2028 '!F31</f>
        <v>1315.99</v>
      </c>
      <c r="G23" s="5">
        <f>' Income Statement year 2028 '!G31</f>
        <v>586.625</v>
      </c>
      <c r="H23" s="5">
        <f>' Income Statement year 2028 '!H31</f>
        <v>612.26750000000004</v>
      </c>
      <c r="I23" s="5">
        <f>' Income Statement year 2028 '!I31</f>
        <v>645.35250000000008</v>
      </c>
      <c r="J23" s="5">
        <f>' Income Statement year 2028 '!J31</f>
        <v>600.11250000000007</v>
      </c>
      <c r="K23" s="5">
        <f>' Income Statement year 2028 '!K31</f>
        <v>600.63250000000005</v>
      </c>
      <c r="L23" s="5">
        <f>' Income Statement year 2028 '!L31</f>
        <v>838.98750000000007</v>
      </c>
      <c r="M23" s="5">
        <f>' Income Statement year 2028 '!M31</f>
        <v>550.38750000000005</v>
      </c>
      <c r="N23" s="5">
        <f>' Income Statement year 2028 '!N31</f>
        <v>530.20500000000004</v>
      </c>
    </row>
    <row r="24" spans="1:14" x14ac:dyDescent="0.25">
      <c r="A24" s="1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5.75" thickBot="1" x14ac:dyDescent="0.3">
      <c r="A25" s="8" t="s">
        <v>74</v>
      </c>
      <c r="B25" s="35"/>
      <c r="C25" s="14">
        <f t="shared" ref="C25:N25" si="3">SUM(C18:C23)</f>
        <v>2871.4625000000001</v>
      </c>
      <c r="D25" s="14">
        <f t="shared" si="3"/>
        <v>3068.7950000000001</v>
      </c>
      <c r="E25" s="14">
        <f t="shared" si="3"/>
        <v>3826.5450000000001</v>
      </c>
      <c r="F25" s="14">
        <f t="shared" si="3"/>
        <v>3890.99</v>
      </c>
      <c r="G25" s="14">
        <f t="shared" si="3"/>
        <v>2986.625</v>
      </c>
      <c r="H25" s="14">
        <f t="shared" si="3"/>
        <v>3152.2674999999999</v>
      </c>
      <c r="I25" s="14">
        <f t="shared" si="3"/>
        <v>3055.3525</v>
      </c>
      <c r="J25" s="14">
        <f t="shared" si="3"/>
        <v>3145.1125000000002</v>
      </c>
      <c r="K25" s="14">
        <f t="shared" si="3"/>
        <v>3005.6325000000002</v>
      </c>
      <c r="L25" s="14">
        <f t="shared" si="3"/>
        <v>4308.9875000000002</v>
      </c>
      <c r="M25" s="14">
        <f t="shared" si="3"/>
        <v>2910.3874999999998</v>
      </c>
      <c r="N25" s="14">
        <f t="shared" si="3"/>
        <v>3034.2049999999999</v>
      </c>
    </row>
    <row r="26" spans="1:14" ht="15.75" thickTop="1" x14ac:dyDescent="0.25">
      <c r="A26" s="8"/>
      <c r="B26" s="12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4" ht="15.75" thickBot="1" x14ac:dyDescent="0.3">
      <c r="A27" s="45" t="s">
        <v>105</v>
      </c>
      <c r="B27" s="55"/>
      <c r="C27" s="43">
        <f t="shared" ref="C27:N27" si="4">C15+C25</f>
        <v>9232.7124999999996</v>
      </c>
      <c r="D27" s="43">
        <f t="shared" si="4"/>
        <v>9810.2950000000001</v>
      </c>
      <c r="E27" s="43">
        <f t="shared" si="4"/>
        <v>12783.045</v>
      </c>
      <c r="F27" s="43">
        <f t="shared" si="4"/>
        <v>10239.99</v>
      </c>
      <c r="G27" s="43">
        <f t="shared" si="4"/>
        <v>9899.125</v>
      </c>
      <c r="H27" s="43">
        <f t="shared" si="4"/>
        <v>10402.0175</v>
      </c>
      <c r="I27" s="43">
        <f t="shared" si="4"/>
        <v>10429.602500000001</v>
      </c>
      <c r="J27" s="43">
        <f t="shared" si="4"/>
        <v>10306.362499999999</v>
      </c>
      <c r="K27" s="43">
        <f t="shared" si="4"/>
        <v>10030.8825</v>
      </c>
      <c r="L27" s="43">
        <f t="shared" si="4"/>
        <v>14232.737499999999</v>
      </c>
      <c r="M27" s="43">
        <f t="shared" si="4"/>
        <v>9504.1375000000007</v>
      </c>
      <c r="N27" s="43">
        <f t="shared" si="4"/>
        <v>9616.7049999999999</v>
      </c>
    </row>
    <row r="28" spans="1:14" x14ac:dyDescent="0.25">
      <c r="A28" s="8"/>
      <c r="B28" s="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x14ac:dyDescent="0.25">
      <c r="A29" s="8" t="s">
        <v>106</v>
      </c>
      <c r="B29" s="5"/>
      <c r="C29" s="5">
        <f t="shared" ref="C29:N29" si="5">C10</f>
        <v>79500.929999999993</v>
      </c>
      <c r="D29" s="5">
        <f t="shared" si="5"/>
        <v>83751.217499999999</v>
      </c>
      <c r="E29" s="5">
        <f t="shared" si="5"/>
        <v>91853.922500000001</v>
      </c>
      <c r="F29" s="5">
        <f t="shared" si="5"/>
        <v>91768.877500000002</v>
      </c>
      <c r="G29" s="5">
        <f t="shared" si="5"/>
        <v>95353.887499999997</v>
      </c>
      <c r="H29" s="5">
        <f t="shared" si="5"/>
        <v>99954.262499999997</v>
      </c>
      <c r="I29" s="5">
        <f t="shared" si="5"/>
        <v>104300.745</v>
      </c>
      <c r="J29" s="5">
        <f t="shared" si="5"/>
        <v>108193.64249999999</v>
      </c>
      <c r="K29" s="5">
        <f t="shared" si="5"/>
        <v>111937.77999999998</v>
      </c>
      <c r="L29" s="5">
        <f t="shared" si="5"/>
        <v>121754.39749999999</v>
      </c>
      <c r="M29" s="5">
        <f t="shared" si="5"/>
        <v>120709.15999999999</v>
      </c>
      <c r="N29" s="5">
        <f t="shared" si="5"/>
        <v>124370.02249999999</v>
      </c>
    </row>
    <row r="30" spans="1:14" x14ac:dyDescent="0.25">
      <c r="A30" s="8" t="s">
        <v>115</v>
      </c>
      <c r="B30" s="5"/>
      <c r="C30" s="5">
        <f t="shared" ref="C30:N30" si="6">C27</f>
        <v>9232.7124999999996</v>
      </c>
      <c r="D30" s="5">
        <f t="shared" si="6"/>
        <v>9810.2950000000001</v>
      </c>
      <c r="E30" s="5">
        <f t="shared" si="6"/>
        <v>12783.045</v>
      </c>
      <c r="F30" s="5">
        <f t="shared" si="6"/>
        <v>10239.99</v>
      </c>
      <c r="G30" s="5">
        <f t="shared" si="6"/>
        <v>9899.125</v>
      </c>
      <c r="H30" s="5">
        <f t="shared" si="6"/>
        <v>10402.0175</v>
      </c>
      <c r="I30" s="5">
        <f t="shared" si="6"/>
        <v>10429.602500000001</v>
      </c>
      <c r="J30" s="5">
        <f t="shared" si="6"/>
        <v>10306.362499999999</v>
      </c>
      <c r="K30" s="5">
        <f t="shared" si="6"/>
        <v>10030.8825</v>
      </c>
      <c r="L30" s="5">
        <f t="shared" si="6"/>
        <v>14232.737499999999</v>
      </c>
      <c r="M30" s="5">
        <f t="shared" si="6"/>
        <v>9504.1375000000007</v>
      </c>
      <c r="N30" s="5">
        <f t="shared" si="6"/>
        <v>9616.7049999999999</v>
      </c>
    </row>
    <row r="31" spans="1:14" x14ac:dyDescent="0.25">
      <c r="A31" s="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25">
      <c r="A32" s="8" t="s">
        <v>118</v>
      </c>
      <c r="B32" s="7">
        <f>N32</f>
        <v>114753.31749999999</v>
      </c>
      <c r="C32" s="5">
        <f t="shared" ref="C32:N32" si="7">C29-C30</f>
        <v>70268.217499999999</v>
      </c>
      <c r="D32" s="5">
        <f t="shared" si="7"/>
        <v>73940.922500000001</v>
      </c>
      <c r="E32" s="5">
        <f t="shared" si="7"/>
        <v>79070.877500000002</v>
      </c>
      <c r="F32" s="5">
        <f t="shared" si="7"/>
        <v>81528.887499999997</v>
      </c>
      <c r="G32" s="5">
        <f t="shared" si="7"/>
        <v>85454.762499999997</v>
      </c>
      <c r="H32" s="5">
        <f t="shared" si="7"/>
        <v>89552.244999999995</v>
      </c>
      <c r="I32" s="5">
        <f t="shared" si="7"/>
        <v>93871.142499999987</v>
      </c>
      <c r="J32" s="5">
        <f t="shared" si="7"/>
        <v>97887.279999999984</v>
      </c>
      <c r="K32" s="5">
        <f t="shared" si="7"/>
        <v>101906.89749999999</v>
      </c>
      <c r="L32" s="5">
        <f t="shared" si="7"/>
        <v>107521.65999999999</v>
      </c>
      <c r="M32" s="5">
        <f t="shared" si="7"/>
        <v>111205.02249999999</v>
      </c>
      <c r="N32" s="5">
        <f t="shared" si="7"/>
        <v>114753.31749999999</v>
      </c>
    </row>
    <row r="33" spans="1:14" ht="15.75" thickBot="1" x14ac:dyDescent="0.3">
      <c r="A33" s="8" t="s">
        <v>109</v>
      </c>
      <c r="B33" s="48">
        <v>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5.75" thickBot="1" x14ac:dyDescent="0.3">
      <c r="A34" s="56" t="s">
        <v>110</v>
      </c>
      <c r="B34" s="107">
        <f>B32-B33</f>
        <v>114753.31749999999</v>
      </c>
      <c r="C34" s="51">
        <f t="shared" ref="C34:N34" si="8">C32</f>
        <v>70268.217499999999</v>
      </c>
      <c r="D34" s="51">
        <f t="shared" si="8"/>
        <v>73940.922500000001</v>
      </c>
      <c r="E34" s="51">
        <f t="shared" si="8"/>
        <v>79070.877500000002</v>
      </c>
      <c r="F34" s="51">
        <f t="shared" si="8"/>
        <v>81528.887499999997</v>
      </c>
      <c r="G34" s="51">
        <f t="shared" si="8"/>
        <v>85454.762499999997</v>
      </c>
      <c r="H34" s="51">
        <f t="shared" si="8"/>
        <v>89552.244999999995</v>
      </c>
      <c r="I34" s="51">
        <f t="shared" si="8"/>
        <v>93871.142499999987</v>
      </c>
      <c r="J34" s="51">
        <f t="shared" si="8"/>
        <v>97887.279999999984</v>
      </c>
      <c r="K34" s="51">
        <f t="shared" si="8"/>
        <v>101906.89749999999</v>
      </c>
      <c r="L34" s="51">
        <f t="shared" si="8"/>
        <v>107521.65999999999</v>
      </c>
      <c r="M34" s="51">
        <f t="shared" si="8"/>
        <v>111205.02249999999</v>
      </c>
      <c r="N34" s="21">
        <f t="shared" si="8"/>
        <v>114753.31749999999</v>
      </c>
    </row>
    <row r="36" spans="1:14" x14ac:dyDescent="0.25">
      <c r="B36" s="10"/>
    </row>
    <row r="37" spans="1:14" x14ac:dyDescent="0.25">
      <c r="B37" s="10"/>
    </row>
    <row r="38" spans="1:14" x14ac:dyDescent="0.25">
      <c r="B38" s="10"/>
    </row>
    <row r="40" spans="1:14" x14ac:dyDescent="0.25">
      <c r="B40" s="10"/>
    </row>
  </sheetData>
  <mergeCells count="1">
    <mergeCell ref="A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E28" sqref="E28"/>
    </sheetView>
  </sheetViews>
  <sheetFormatPr defaultRowHeight="15" x14ac:dyDescent="0.25"/>
  <cols>
    <col min="1" max="1" width="31.7109375" bestFit="1" customWidth="1"/>
    <col min="2" max="3" width="11.28515625" bestFit="1" customWidth="1"/>
  </cols>
  <sheetData>
    <row r="1" spans="1:6" ht="15.75" x14ac:dyDescent="0.25">
      <c r="A1" s="89" t="s">
        <v>37</v>
      </c>
      <c r="B1" s="89"/>
      <c r="C1" s="89"/>
      <c r="D1" s="24"/>
      <c r="E1" s="24"/>
      <c r="F1" s="24"/>
    </row>
    <row r="2" spans="1:6" x14ac:dyDescent="0.25">
      <c r="A2" s="8" t="s">
        <v>33</v>
      </c>
      <c r="B2" s="56" t="s">
        <v>5</v>
      </c>
      <c r="C2" s="8" t="s">
        <v>145</v>
      </c>
    </row>
    <row r="3" spans="1:6" x14ac:dyDescent="0.25">
      <c r="A3" s="1"/>
      <c r="B3" s="55"/>
      <c r="C3" s="1"/>
    </row>
    <row r="4" spans="1:6" x14ac:dyDescent="0.25">
      <c r="A4" s="8" t="s">
        <v>36</v>
      </c>
      <c r="B4" s="55"/>
      <c r="C4" s="1"/>
    </row>
    <row r="5" spans="1:6" x14ac:dyDescent="0.25">
      <c r="A5" s="1" t="s">
        <v>58</v>
      </c>
      <c r="B5" s="55">
        <v>19949.37</v>
      </c>
      <c r="C5" s="1"/>
    </row>
    <row r="6" spans="1:6" x14ac:dyDescent="0.25">
      <c r="A6" s="1"/>
      <c r="B6" s="55"/>
      <c r="C6" s="1"/>
    </row>
    <row r="7" spans="1:6" ht="15.75" thickBot="1" x14ac:dyDescent="0.3">
      <c r="A7" s="8" t="s">
        <v>43</v>
      </c>
      <c r="B7" s="69"/>
      <c r="C7" s="69">
        <f>B5+B6</f>
        <v>19949.37</v>
      </c>
    </row>
    <row r="8" spans="1:6" ht="15.75" thickTop="1" x14ac:dyDescent="0.25">
      <c r="A8" s="8"/>
      <c r="B8" s="70"/>
      <c r="C8" s="11"/>
    </row>
    <row r="9" spans="1:6" x14ac:dyDescent="0.25">
      <c r="A9" s="8" t="s">
        <v>140</v>
      </c>
      <c r="B9" s="70"/>
      <c r="C9" s="1"/>
    </row>
    <row r="10" spans="1:6" x14ac:dyDescent="0.25">
      <c r="A10" s="64" t="s">
        <v>128</v>
      </c>
      <c r="B10" s="71">
        <v>1500</v>
      </c>
      <c r="C10" s="1"/>
    </row>
    <row r="11" spans="1:6" x14ac:dyDescent="0.25">
      <c r="A11" s="66" t="s">
        <v>130</v>
      </c>
      <c r="B11" s="71">
        <v>50</v>
      </c>
      <c r="C11" s="1"/>
    </row>
    <row r="12" spans="1:6" x14ac:dyDescent="0.25">
      <c r="A12" s="66" t="s">
        <v>133</v>
      </c>
      <c r="B12" s="71">
        <v>100</v>
      </c>
      <c r="C12" s="1"/>
    </row>
    <row r="13" spans="1:6" x14ac:dyDescent="0.25">
      <c r="A13" s="68" t="s">
        <v>134</v>
      </c>
      <c r="B13" s="72">
        <v>800</v>
      </c>
      <c r="C13" s="1"/>
    </row>
    <row r="14" spans="1:6" x14ac:dyDescent="0.25">
      <c r="A14" s="68" t="s">
        <v>135</v>
      </c>
      <c r="B14" s="72">
        <v>69</v>
      </c>
      <c r="C14" s="1"/>
    </row>
    <row r="15" spans="1:6" x14ac:dyDescent="0.25">
      <c r="A15" s="68" t="s">
        <v>138</v>
      </c>
      <c r="B15" s="72">
        <v>100</v>
      </c>
      <c r="C15" s="1"/>
    </row>
    <row r="16" spans="1:6" x14ac:dyDescent="0.25">
      <c r="A16" s="68" t="s">
        <v>139</v>
      </c>
      <c r="B16" s="72">
        <v>461</v>
      </c>
      <c r="C16" s="1"/>
    </row>
    <row r="17" spans="1:3" x14ac:dyDescent="0.25">
      <c r="A17" s="1" t="s">
        <v>141</v>
      </c>
      <c r="B17" s="55">
        <v>1000</v>
      </c>
      <c r="C17" s="1"/>
    </row>
    <row r="18" spans="1:3" x14ac:dyDescent="0.25">
      <c r="A18" s="1" t="s">
        <v>142</v>
      </c>
      <c r="B18" s="55">
        <v>500</v>
      </c>
      <c r="C18" s="1"/>
    </row>
    <row r="19" spans="1:3" x14ac:dyDescent="0.25">
      <c r="A19" s="1" t="s">
        <v>143</v>
      </c>
      <c r="B19" s="55">
        <v>420</v>
      </c>
      <c r="C19" s="1"/>
    </row>
    <row r="20" spans="1:3" x14ac:dyDescent="0.25">
      <c r="A20" s="1"/>
      <c r="B20" s="55"/>
      <c r="C20" s="1"/>
    </row>
    <row r="21" spans="1:3" ht="15.75" thickBot="1" x14ac:dyDescent="0.3">
      <c r="A21" s="8" t="s">
        <v>144</v>
      </c>
      <c r="B21" s="69"/>
      <c r="C21" s="69">
        <f>SUM(B10:B19)</f>
        <v>5000</v>
      </c>
    </row>
    <row r="22" spans="1:3" ht="16.5" thickTop="1" thickBot="1" x14ac:dyDescent="0.3">
      <c r="A22" s="27"/>
      <c r="B22" s="73"/>
      <c r="C22" s="75"/>
    </row>
    <row r="23" spans="1:3" ht="15.75" thickBot="1" x14ac:dyDescent="0.3">
      <c r="A23" s="80" t="s">
        <v>34</v>
      </c>
      <c r="B23" s="76"/>
      <c r="C23" s="103">
        <f>C7+C21</f>
        <v>24949.37</v>
      </c>
    </row>
    <row r="24" spans="1:3" x14ac:dyDescent="0.25">
      <c r="A24" s="11"/>
      <c r="B24" s="70"/>
      <c r="C24" s="11"/>
    </row>
    <row r="25" spans="1:3" x14ac:dyDescent="0.25">
      <c r="A25" s="8" t="s">
        <v>49</v>
      </c>
      <c r="B25" s="55"/>
      <c r="C25" s="1"/>
    </row>
    <row r="26" spans="1:3" x14ac:dyDescent="0.25">
      <c r="A26" s="1" t="s">
        <v>46</v>
      </c>
      <c r="B26" s="55"/>
      <c r="C26" s="1"/>
    </row>
    <row r="27" spans="1:3" x14ac:dyDescent="0.25">
      <c r="A27" s="1" t="s">
        <v>44</v>
      </c>
      <c r="B27" s="55">
        <v>0</v>
      </c>
      <c r="C27" s="1"/>
    </row>
    <row r="28" spans="1:3" ht="15.75" thickBot="1" x14ac:dyDescent="0.3">
      <c r="A28" s="8" t="s">
        <v>35</v>
      </c>
      <c r="B28" s="74"/>
      <c r="C28" s="69">
        <f>B27</f>
        <v>0</v>
      </c>
    </row>
    <row r="29" spans="1:3" ht="15.75" thickTop="1" x14ac:dyDescent="0.25">
      <c r="A29" s="1"/>
      <c r="B29" s="70"/>
      <c r="C29" s="11"/>
    </row>
    <row r="30" spans="1:3" x14ac:dyDescent="0.25">
      <c r="A30" s="8" t="s">
        <v>45</v>
      </c>
      <c r="B30" s="55"/>
      <c r="C30" s="1"/>
    </row>
    <row r="31" spans="1:3" x14ac:dyDescent="0.25">
      <c r="A31" s="1" t="s">
        <v>47</v>
      </c>
      <c r="B31" s="55">
        <f>'Funding $ Start up cost '!B32</f>
        <v>7500</v>
      </c>
      <c r="C31" s="1"/>
    </row>
    <row r="32" spans="1:3" x14ac:dyDescent="0.25">
      <c r="A32" s="60" t="s">
        <v>147</v>
      </c>
      <c r="B32" s="55">
        <f>' Income Statement year 2026'!B31</f>
        <v>17449.372500000001</v>
      </c>
      <c r="C32" s="1"/>
    </row>
    <row r="33" spans="1:3" x14ac:dyDescent="0.25">
      <c r="A33" s="81" t="s">
        <v>109</v>
      </c>
      <c r="B33" s="77">
        <v>0</v>
      </c>
      <c r="C33" s="27"/>
    </row>
    <row r="34" spans="1:3" x14ac:dyDescent="0.25">
      <c r="A34" s="81"/>
      <c r="B34" s="77"/>
      <c r="C34" s="27"/>
    </row>
    <row r="35" spans="1:3" ht="15.75" thickBot="1" x14ac:dyDescent="0.3">
      <c r="A35" s="37" t="s">
        <v>146</v>
      </c>
      <c r="B35" s="14"/>
      <c r="C35" s="69">
        <f>B31+B32+B33</f>
        <v>24949.372500000001</v>
      </c>
    </row>
    <row r="36" spans="1:3" ht="16.5" thickTop="1" thickBot="1" x14ac:dyDescent="0.3">
      <c r="A36" s="27"/>
      <c r="B36" s="73"/>
      <c r="C36" s="75"/>
    </row>
    <row r="37" spans="1:3" ht="15.75" thickBot="1" x14ac:dyDescent="0.3">
      <c r="A37" s="78" t="s">
        <v>48</v>
      </c>
      <c r="B37" s="79"/>
      <c r="C37" s="103">
        <f>C28+C35</f>
        <v>24949.372500000001</v>
      </c>
    </row>
  </sheetData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C37" sqref="C37"/>
    </sheetView>
  </sheetViews>
  <sheetFormatPr defaultRowHeight="15" x14ac:dyDescent="0.25"/>
  <cols>
    <col min="1" max="1" width="31.7109375" bestFit="1" customWidth="1"/>
    <col min="2" max="3" width="11.28515625" bestFit="1" customWidth="1"/>
  </cols>
  <sheetData>
    <row r="1" spans="1:3" ht="15.75" x14ac:dyDescent="0.25">
      <c r="A1" s="89" t="s">
        <v>51</v>
      </c>
      <c r="B1" s="89"/>
      <c r="C1" s="89"/>
    </row>
    <row r="2" spans="1:3" x14ac:dyDescent="0.25">
      <c r="A2" s="8" t="s">
        <v>33</v>
      </c>
      <c r="B2" s="8" t="s">
        <v>5</v>
      </c>
      <c r="C2" s="8" t="s">
        <v>5</v>
      </c>
    </row>
    <row r="3" spans="1:3" x14ac:dyDescent="0.25">
      <c r="A3" s="1"/>
      <c r="B3" s="1"/>
      <c r="C3" s="1"/>
    </row>
    <row r="4" spans="1:3" x14ac:dyDescent="0.25">
      <c r="A4" s="8" t="s">
        <v>36</v>
      </c>
      <c r="B4" s="5"/>
      <c r="C4" s="1"/>
    </row>
    <row r="5" spans="1:3" x14ac:dyDescent="0.25">
      <c r="A5" s="1" t="s">
        <v>41</v>
      </c>
      <c r="B5" s="26">
        <f>'Cash Flow Forcast 2027'!B33</f>
        <v>66778.429999999993</v>
      </c>
      <c r="C5" s="1"/>
    </row>
    <row r="6" spans="1:3" x14ac:dyDescent="0.25">
      <c r="A6" s="1"/>
      <c r="B6" s="26"/>
      <c r="C6" s="1"/>
    </row>
    <row r="7" spans="1:3" ht="15.75" thickBot="1" x14ac:dyDescent="0.3">
      <c r="A7" s="8" t="s">
        <v>43</v>
      </c>
      <c r="B7" s="14"/>
      <c r="C7" s="69">
        <f>B5</f>
        <v>66778.429999999993</v>
      </c>
    </row>
    <row r="8" spans="1:3" ht="15.75" thickTop="1" x14ac:dyDescent="0.25">
      <c r="A8" s="1"/>
      <c r="B8" s="12"/>
      <c r="C8" s="11"/>
    </row>
    <row r="9" spans="1:3" x14ac:dyDescent="0.25">
      <c r="A9" s="8" t="s">
        <v>140</v>
      </c>
      <c r="B9" s="5"/>
      <c r="C9" s="1"/>
    </row>
    <row r="10" spans="1:3" x14ac:dyDescent="0.25">
      <c r="A10" s="64" t="s">
        <v>128</v>
      </c>
      <c r="B10" s="65">
        <v>1500</v>
      </c>
      <c r="C10" s="1"/>
    </row>
    <row r="11" spans="1:3" x14ac:dyDescent="0.25">
      <c r="A11" s="66" t="s">
        <v>130</v>
      </c>
      <c r="B11" s="65">
        <v>50</v>
      </c>
      <c r="C11" s="1"/>
    </row>
    <row r="12" spans="1:3" x14ac:dyDescent="0.25">
      <c r="A12" s="66" t="s">
        <v>133</v>
      </c>
      <c r="B12" s="65">
        <v>100</v>
      </c>
      <c r="C12" s="1"/>
    </row>
    <row r="13" spans="1:3" x14ac:dyDescent="0.25">
      <c r="A13" s="68" t="s">
        <v>134</v>
      </c>
      <c r="B13" s="67">
        <v>800</v>
      </c>
      <c r="C13" s="1"/>
    </row>
    <row r="14" spans="1:3" x14ac:dyDescent="0.25">
      <c r="A14" s="68" t="s">
        <v>135</v>
      </c>
      <c r="B14" s="67">
        <v>69</v>
      </c>
      <c r="C14" s="1"/>
    </row>
    <row r="15" spans="1:3" x14ac:dyDescent="0.25">
      <c r="A15" s="68" t="s">
        <v>138</v>
      </c>
      <c r="B15" s="67">
        <v>100</v>
      </c>
      <c r="C15" s="1"/>
    </row>
    <row r="16" spans="1:3" x14ac:dyDescent="0.25">
      <c r="A16" s="68" t="s">
        <v>139</v>
      </c>
      <c r="B16" s="67">
        <v>461</v>
      </c>
      <c r="C16" s="1"/>
    </row>
    <row r="17" spans="1:3" x14ac:dyDescent="0.25">
      <c r="A17" s="1" t="s">
        <v>141</v>
      </c>
      <c r="B17" s="5">
        <v>1000</v>
      </c>
      <c r="C17" s="1"/>
    </row>
    <row r="18" spans="1:3" x14ac:dyDescent="0.25">
      <c r="A18" s="1" t="s">
        <v>142</v>
      </c>
      <c r="B18" s="5">
        <v>500</v>
      </c>
      <c r="C18" s="1"/>
    </row>
    <row r="19" spans="1:3" x14ac:dyDescent="0.25">
      <c r="A19" s="1" t="s">
        <v>143</v>
      </c>
      <c r="B19" s="5">
        <v>420</v>
      </c>
      <c r="C19" s="1"/>
    </row>
    <row r="20" spans="1:3" x14ac:dyDescent="0.25">
      <c r="A20" s="27"/>
      <c r="B20" s="20"/>
      <c r="C20" s="1"/>
    </row>
    <row r="21" spans="1:3" ht="15.75" thickBot="1" x14ac:dyDescent="0.3">
      <c r="A21" s="37" t="s">
        <v>144</v>
      </c>
      <c r="B21" s="14"/>
      <c r="C21" s="69">
        <f>SUM(B10:B20)</f>
        <v>5000</v>
      </c>
    </row>
    <row r="22" spans="1:3" ht="16.5" thickTop="1" thickBot="1" x14ac:dyDescent="0.3">
      <c r="A22" s="27"/>
      <c r="B22" s="41"/>
      <c r="C22" s="75"/>
    </row>
    <row r="23" spans="1:3" ht="15.75" thickBot="1" x14ac:dyDescent="0.3">
      <c r="A23" s="78" t="s">
        <v>34</v>
      </c>
      <c r="B23" s="76"/>
      <c r="C23" s="103">
        <f>C7+C21</f>
        <v>71778.429999999993</v>
      </c>
    </row>
    <row r="24" spans="1:3" x14ac:dyDescent="0.25">
      <c r="A24" s="11"/>
      <c r="B24" s="12"/>
      <c r="C24" s="11"/>
    </row>
    <row r="25" spans="1:3" x14ac:dyDescent="0.25">
      <c r="A25" s="8" t="s">
        <v>49</v>
      </c>
      <c r="B25" s="5"/>
      <c r="C25" s="1"/>
    </row>
    <row r="26" spans="1:3" x14ac:dyDescent="0.25">
      <c r="A26" s="1" t="s">
        <v>46</v>
      </c>
      <c r="B26" s="5"/>
      <c r="C26" s="1"/>
    </row>
    <row r="27" spans="1:3" x14ac:dyDescent="0.25">
      <c r="A27" s="1" t="s">
        <v>44</v>
      </c>
      <c r="B27" s="5">
        <v>0</v>
      </c>
      <c r="C27" s="1"/>
    </row>
    <row r="28" spans="1:3" ht="15.75" thickBot="1" x14ac:dyDescent="0.3">
      <c r="A28" s="8" t="s">
        <v>35</v>
      </c>
      <c r="B28" s="14"/>
      <c r="C28" s="69">
        <f>B27</f>
        <v>0</v>
      </c>
    </row>
    <row r="29" spans="1:3" ht="15.75" thickTop="1" x14ac:dyDescent="0.25">
      <c r="A29" s="1"/>
      <c r="B29" s="12"/>
      <c r="C29" s="11"/>
    </row>
    <row r="30" spans="1:3" x14ac:dyDescent="0.25">
      <c r="A30" s="8" t="s">
        <v>45</v>
      </c>
      <c r="B30" s="5"/>
      <c r="C30" s="1"/>
    </row>
    <row r="31" spans="1:3" x14ac:dyDescent="0.25">
      <c r="A31" s="1" t="s">
        <v>47</v>
      </c>
      <c r="B31" s="5">
        <f>'Balance Sheet year 2026'!C35</f>
        <v>24949.372500000001</v>
      </c>
      <c r="C31" s="1"/>
    </row>
    <row r="32" spans="1:3" x14ac:dyDescent="0.25">
      <c r="A32" s="1" t="s">
        <v>148</v>
      </c>
      <c r="B32" s="5">
        <f>' Income Statement year 2027 '!B31</f>
        <v>46829.055</v>
      </c>
      <c r="C32" s="1"/>
    </row>
    <row r="33" spans="1:3" x14ac:dyDescent="0.25">
      <c r="A33" s="82" t="s">
        <v>109</v>
      </c>
      <c r="B33" s="5">
        <v>0</v>
      </c>
      <c r="C33" s="1"/>
    </row>
    <row r="34" spans="1:3" x14ac:dyDescent="0.25">
      <c r="A34" s="83"/>
      <c r="B34" s="20"/>
      <c r="C34" s="27"/>
    </row>
    <row r="35" spans="1:3" ht="15.75" thickBot="1" x14ac:dyDescent="0.3">
      <c r="A35" s="84" t="s">
        <v>146</v>
      </c>
      <c r="B35" s="14"/>
      <c r="C35" s="69">
        <f>B31+B32+B33</f>
        <v>71778.427500000005</v>
      </c>
    </row>
    <row r="36" spans="1:3" ht="16.5" thickTop="1" thickBot="1" x14ac:dyDescent="0.3">
      <c r="A36" s="27"/>
      <c r="B36" s="41"/>
      <c r="C36" s="75"/>
    </row>
    <row r="37" spans="1:3" ht="15.75" thickBot="1" x14ac:dyDescent="0.3">
      <c r="A37" s="22" t="s">
        <v>48</v>
      </c>
      <c r="B37" s="76"/>
      <c r="C37" s="103">
        <f>C28+C35</f>
        <v>71778.427500000005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Funding $ Start up cost </vt:lpstr>
      <vt:lpstr> Income Statement year 2026</vt:lpstr>
      <vt:lpstr> Income Statement year 2027 </vt:lpstr>
      <vt:lpstr> Income Statement year 2028 </vt:lpstr>
      <vt:lpstr>Cash Flow Forcast 2026</vt:lpstr>
      <vt:lpstr>Cash Flow Forcast 2027</vt:lpstr>
      <vt:lpstr>Cash Flow Forcast 2028 </vt:lpstr>
      <vt:lpstr>Balance Sheet year 2026</vt:lpstr>
      <vt:lpstr>Balance Sheet year 2027</vt:lpstr>
      <vt:lpstr>Balance Sheet year 2028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2025-02-24T05:34:51Z</dcterms:created>
  <dcterms:modified xsi:type="dcterms:W3CDTF">2025-03-17T02:56:27Z</dcterms:modified>
</cp:coreProperties>
</file>